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3" activeTab="0"/>
  </bookViews>
  <sheets>
    <sheet name="коначна табела" sheetId="1" r:id="rId1"/>
    <sheet name="jun jul 1 2011" sheetId="2" r:id="rId2"/>
    <sheet name="jun jul 2 2011" sheetId="3" r:id="rId3"/>
    <sheet name="sep 1 2011" sheetId="4" r:id="rId4"/>
    <sheet name="sep 2 2011" sheetId="5" r:id="rId5"/>
    <sheet name="okt 2011" sheetId="6" r:id="rId6"/>
    <sheet name="feb 1 2012" sheetId="7" r:id="rId7"/>
    <sheet name="feb 2 2012" sheetId="8" r:id="rId8"/>
    <sheet name="jun jul 1 2012" sheetId="9" r:id="rId9"/>
    <sheet name="jun jul 2 2012" sheetId="10" r:id="rId10"/>
    <sheet name="sep 1 2012" sheetId="11" r:id="rId11"/>
    <sheet name="sep 2 2012 " sheetId="12" r:id="rId12"/>
    <sheet name="okt 2012" sheetId="13" r:id="rId13"/>
    <sheet name="Sheet5" sheetId="14" r:id="rId14"/>
    <sheet name="Sheet6" sheetId="15" r:id="rId15"/>
    <sheet name="Sheet1" sheetId="16" r:id="rId16"/>
    <sheet name="Sheet2" sheetId="17" r:id="rId17"/>
    <sheet name="Sheet3" sheetId="18" r:id="rId18"/>
    <sheet name="Sheet4" sheetId="19" r:id="rId19"/>
    <sheet name="Sheet7" sheetId="20" r:id="rId20"/>
  </sheets>
  <definedNames/>
  <calcPr fullCalcOnLoad="1"/>
</workbook>
</file>

<file path=xl/sharedStrings.xml><?xml version="1.0" encoding="utf-8"?>
<sst xmlns="http://schemas.openxmlformats.org/spreadsheetml/2006/main" count="2104" uniqueCount="676">
  <si>
    <t>Настава                    (10 % - 10 бодова)</t>
  </si>
  <si>
    <t>Графички рад   (60% - 60 бодова)</t>
  </si>
  <si>
    <t>Колоквијуми                      (15% - 15 бодова)</t>
  </si>
  <si>
    <t>Испит (15% - 15 бодова)</t>
  </si>
  <si>
    <t>Присуство (4 б.)</t>
  </si>
  <si>
    <t>Активност у настави (6 б.)</t>
  </si>
  <si>
    <t>*1 Збир</t>
  </si>
  <si>
    <t>1. колоквијум (7.5 б.)</t>
  </si>
  <si>
    <t>2. колоквијум (7.5 б.)</t>
  </si>
  <si>
    <t>*3 Збир</t>
  </si>
  <si>
    <t>Семинарски рад 1 (7.5 б.)</t>
  </si>
  <si>
    <t>Семинарски рад  2 (7.5 б.)</t>
  </si>
  <si>
    <t>*4 збир семинарских радова</t>
  </si>
  <si>
    <t xml:space="preserve">Јунски рок   </t>
  </si>
  <si>
    <t xml:space="preserve">Јулски рок </t>
  </si>
  <si>
    <t xml:space="preserve">1. септембарски рок </t>
  </si>
  <si>
    <t xml:space="preserve">2. септембарски рок  </t>
  </si>
  <si>
    <t xml:space="preserve">Октобарски рок       </t>
  </si>
  <si>
    <t>јануарски рок</t>
  </si>
  <si>
    <t xml:space="preserve">Фебруарски рок  </t>
  </si>
  <si>
    <t xml:space="preserve">Априлски рок </t>
  </si>
  <si>
    <t>*5 Испит</t>
  </si>
  <si>
    <t>*6 Корективни бодови</t>
  </si>
  <si>
    <t>Коначна оцјена</t>
  </si>
  <si>
    <t>Напомена</t>
  </si>
  <si>
    <t>Наставник: проф. Др Миодраг Ралевић</t>
  </si>
  <si>
    <t>Виши асистент: мр Д. Симоновић</t>
  </si>
  <si>
    <t>Име и презиме</t>
  </si>
  <si>
    <t>Асистенти:  Н. Новаковић, Д. Алексић</t>
  </si>
  <si>
    <t>Пријава/извјештај</t>
  </si>
  <si>
    <t>Укупни збир бодова</t>
  </si>
  <si>
    <t>Ранг листа</t>
  </si>
  <si>
    <t>Универзитет у Бањој Луци</t>
  </si>
  <si>
    <t>Факултет:</t>
  </si>
  <si>
    <t>Архитектонско-грађевински факултет</t>
  </si>
  <si>
    <t>Предмет:</t>
  </si>
  <si>
    <t>Студијски програм(и):</t>
  </si>
  <si>
    <t>Архитектура</t>
  </si>
  <si>
    <t>ECTS бодова: 5</t>
  </si>
  <si>
    <t>Наставник:</t>
  </si>
  <si>
    <t>проф. др Миoдраг Ралевић</t>
  </si>
  <si>
    <t>ЗАПИСНИК О ОДРЖАНОМ   ИСПИТУ</t>
  </si>
  <si>
    <t>Датум завршног испита:</t>
  </si>
  <si>
    <t>Р.бр.</t>
  </si>
  <si>
    <t>Индекс</t>
  </si>
  <si>
    <t>Број пријаве</t>
  </si>
  <si>
    <t>Статус</t>
  </si>
  <si>
    <t>Презиме и име</t>
  </si>
  <si>
    <t>Колоквијуми</t>
  </si>
  <si>
    <t>Графички радови</t>
  </si>
  <si>
    <t>Семинарски</t>
  </si>
  <si>
    <t>Прис. и акт</t>
  </si>
  <si>
    <t>Завршни испит</t>
  </si>
  <si>
    <t>Укупно поена</t>
  </si>
  <si>
    <t>Поена</t>
  </si>
  <si>
    <t>Датум</t>
  </si>
  <si>
    <t>Излазак</t>
  </si>
  <si>
    <t>РЕКАПИТУЛАЦИЈА</t>
  </si>
  <si>
    <t>Пријављено</t>
  </si>
  <si>
    <t>Приступило испиту</t>
  </si>
  <si>
    <t>Положило</t>
  </si>
  <si>
    <t>Просјечна оцјена</t>
  </si>
  <si>
    <t>слушало</t>
  </si>
  <si>
    <t>Редовни</t>
  </si>
  <si>
    <t>Потпис наставника:</t>
  </si>
  <si>
    <t>Обнова</t>
  </si>
  <si>
    <t>Збир графичких радова (60 б.+кб)</t>
  </si>
  <si>
    <t xml:space="preserve">Абрамовић Тања               </t>
  </si>
  <si>
    <t xml:space="preserve">Бабић Николина             </t>
  </si>
  <si>
    <t xml:space="preserve">Бајагић Бојана               </t>
  </si>
  <si>
    <t xml:space="preserve">Бараћ Јелена                </t>
  </si>
  <si>
    <t xml:space="preserve">Балван Филип                </t>
  </si>
  <si>
    <t xml:space="preserve">Билић Данијела              </t>
  </si>
  <si>
    <t xml:space="preserve">Божуновић Весна          </t>
  </si>
  <si>
    <t xml:space="preserve">Бојић Александра        </t>
  </si>
  <si>
    <t xml:space="preserve">Боројевић Марија        </t>
  </si>
  <si>
    <t xml:space="preserve">Бубић Стела                    </t>
  </si>
  <si>
    <t xml:space="preserve">Врховац Јелена           </t>
  </si>
  <si>
    <t xml:space="preserve">Вујаклија Драгана          </t>
  </si>
  <si>
    <t xml:space="preserve">Вујић Игор                        </t>
  </si>
  <si>
    <t xml:space="preserve">Гајић Весна                      </t>
  </si>
  <si>
    <t xml:space="preserve">Глувајић Слободан         </t>
  </si>
  <si>
    <t xml:space="preserve">Голијанин Владан           </t>
  </si>
  <si>
    <t xml:space="preserve">Дакић Уна                           </t>
  </si>
  <si>
    <t xml:space="preserve">Дошлић Кристина               </t>
  </si>
  <si>
    <t xml:space="preserve">Дујаковић Немања           </t>
  </si>
  <si>
    <t xml:space="preserve">Дервић Аднан                    </t>
  </si>
  <si>
    <t xml:space="preserve">Дунђеровић Дарија           </t>
  </si>
  <si>
    <t xml:space="preserve">Ђукарић Кристина            </t>
  </si>
  <si>
    <t xml:space="preserve">Ђукић Дејан                        </t>
  </si>
  <si>
    <t xml:space="preserve">Ђумић Бобан                      </t>
  </si>
  <si>
    <t xml:space="preserve">Ђурић Борис                       </t>
  </si>
  <si>
    <t xml:space="preserve">Зечевић Саша                    </t>
  </si>
  <si>
    <t xml:space="preserve">Ивановић Никола        </t>
  </si>
  <si>
    <t xml:space="preserve">Инђић Драгана                 </t>
  </si>
  <si>
    <t xml:space="preserve">Јаковљевић Мирјана     </t>
  </si>
  <si>
    <t xml:space="preserve">Јотановић Зорица           </t>
  </si>
  <si>
    <t xml:space="preserve">Касаловић Немања         </t>
  </si>
  <si>
    <t xml:space="preserve">Комадина Ана                </t>
  </si>
  <si>
    <t xml:space="preserve">Кутић Јасна                     </t>
  </si>
  <si>
    <t xml:space="preserve">Мајсторовић Ведран        </t>
  </si>
  <si>
    <t xml:space="preserve">Мајсторовић Душанка   </t>
  </si>
  <si>
    <t xml:space="preserve">Малијевић Неда                  </t>
  </si>
  <si>
    <t xml:space="preserve">Матић Андреа                  </t>
  </si>
  <si>
    <t xml:space="preserve">Мијић Ивана                     </t>
  </si>
  <si>
    <t xml:space="preserve">Миљановић Марија        </t>
  </si>
  <si>
    <t xml:space="preserve">Николић Борис                </t>
  </si>
  <si>
    <t xml:space="preserve">Павић Григорије             </t>
  </si>
  <si>
    <t xml:space="preserve">Подрашчић Милко            </t>
  </si>
  <si>
    <t xml:space="preserve">Петровић Недељко         </t>
  </si>
  <si>
    <t xml:space="preserve">Прешић Нина                      </t>
  </si>
  <si>
    <t xml:space="preserve">Радаковић Наташа         </t>
  </si>
  <si>
    <t xml:space="preserve">Радић Бојана                    </t>
  </si>
  <si>
    <t xml:space="preserve">Роквић Милица                  </t>
  </si>
  <si>
    <t xml:space="preserve">Секулић Биљана             </t>
  </si>
  <si>
    <t xml:space="preserve">Станивук Бојана              </t>
  </si>
  <si>
    <t xml:space="preserve">Стакић Александра         </t>
  </si>
  <si>
    <t xml:space="preserve">Стојнић Далибор                </t>
  </si>
  <si>
    <t xml:space="preserve">Ћулибрк Драгана           </t>
  </si>
  <si>
    <t xml:space="preserve">Чупић Ивана                      </t>
  </si>
  <si>
    <t xml:space="preserve">Шикањић Сања                  </t>
  </si>
  <si>
    <t xml:space="preserve">Шикањић Горан                </t>
  </si>
  <si>
    <t xml:space="preserve">Шикман Вања                  </t>
  </si>
  <si>
    <t xml:space="preserve">Штрбац Драгана                </t>
  </si>
  <si>
    <t xml:space="preserve">Штрбац Милош               </t>
  </si>
  <si>
    <t>Пилиповић Наташа</t>
  </si>
  <si>
    <t>Урбанистичко пројектовање 1</t>
  </si>
  <si>
    <t>27/08</t>
  </si>
  <si>
    <t>66/08</t>
  </si>
  <si>
    <t>50/08</t>
  </si>
  <si>
    <t>57/08</t>
  </si>
  <si>
    <t>03/08</t>
  </si>
  <si>
    <t>01/08</t>
  </si>
  <si>
    <t>24/08</t>
  </si>
  <si>
    <t>47/08</t>
  </si>
  <si>
    <t>54/08</t>
  </si>
  <si>
    <t>42/08</t>
  </si>
  <si>
    <t>06/08</t>
  </si>
  <si>
    <t>30/08</t>
  </si>
  <si>
    <t>07/08</t>
  </si>
  <si>
    <t>70/08</t>
  </si>
  <si>
    <t>67/08</t>
  </si>
  <si>
    <t>14/08</t>
  </si>
  <si>
    <t>38/08</t>
  </si>
  <si>
    <t>09/08</t>
  </si>
  <si>
    <t>75/08</t>
  </si>
  <si>
    <t>23/08</t>
  </si>
  <si>
    <t>17/08</t>
  </si>
  <si>
    <t>79/07</t>
  </si>
  <si>
    <t>05/08</t>
  </si>
  <si>
    <t xml:space="preserve">Вукша Игор            </t>
  </si>
  <si>
    <t>69/07</t>
  </si>
  <si>
    <t>19/08</t>
  </si>
  <si>
    <t>Косић Милан</t>
  </si>
  <si>
    <t>78/07</t>
  </si>
  <si>
    <t>86/07</t>
  </si>
  <si>
    <t>37/08</t>
  </si>
  <si>
    <t>82/07</t>
  </si>
  <si>
    <t>52/08</t>
  </si>
  <si>
    <t>40/08</t>
  </si>
  <si>
    <t>32/08</t>
  </si>
  <si>
    <t>12/08</t>
  </si>
  <si>
    <t>51/08</t>
  </si>
  <si>
    <t>29/08</t>
  </si>
  <si>
    <t>26/08</t>
  </si>
  <si>
    <t>21/08</t>
  </si>
  <si>
    <t>56/08</t>
  </si>
  <si>
    <t>68/08</t>
  </si>
  <si>
    <t>39/08</t>
  </si>
  <si>
    <t>48/08</t>
  </si>
  <si>
    <t>15/08</t>
  </si>
  <si>
    <t>44/08</t>
  </si>
  <si>
    <t>69/08</t>
  </si>
  <si>
    <t>35/08</t>
  </si>
  <si>
    <t>60/08</t>
  </si>
  <si>
    <t>04/08</t>
  </si>
  <si>
    <t>28/08</t>
  </si>
  <si>
    <t>08/08</t>
  </si>
  <si>
    <t>45/07</t>
  </si>
  <si>
    <t>45/08</t>
  </si>
  <si>
    <t>11/08</t>
  </si>
  <si>
    <t>10/08</t>
  </si>
  <si>
    <t>62/08</t>
  </si>
  <si>
    <t>64/08</t>
  </si>
  <si>
    <t>77/08</t>
  </si>
  <si>
    <t>71/07</t>
  </si>
  <si>
    <t>33/08</t>
  </si>
  <si>
    <t>36/08</t>
  </si>
  <si>
    <t>46/08</t>
  </si>
  <si>
    <t>55/08</t>
  </si>
  <si>
    <t>58/08</t>
  </si>
  <si>
    <t xml:space="preserve">Ковић Владимир                       </t>
  </si>
  <si>
    <t xml:space="preserve">Новаковић Драшко                </t>
  </si>
  <si>
    <t>28/01/2011</t>
  </si>
  <si>
    <t>31/01/2011</t>
  </si>
  <si>
    <t>24/2/2011</t>
  </si>
  <si>
    <t>Урбанистичко пројектовање 2</t>
  </si>
  <si>
    <t>"УКЛАПАЊЕ" 20б</t>
  </si>
  <si>
    <t>"КОМПОНОВАЊЕ" 20 б</t>
  </si>
  <si>
    <t>"РАЗРАДА"
20б</t>
  </si>
  <si>
    <t>Тонтић Јовица</t>
  </si>
  <si>
    <t>84/06</t>
  </si>
  <si>
    <t>Испит</t>
  </si>
  <si>
    <t>Наредене ш.г.</t>
  </si>
  <si>
    <r>
      <t>Хајек Моника</t>
    </r>
    <r>
      <rPr>
        <sz val="10"/>
        <color indexed="10"/>
        <rFont val="Arial"/>
        <family val="2"/>
      </rPr>
      <t xml:space="preserve">                   </t>
    </r>
  </si>
  <si>
    <t>6-</t>
  </si>
  <si>
    <t>9/8</t>
  </si>
  <si>
    <t>7/8</t>
  </si>
  <si>
    <t>49/07</t>
  </si>
  <si>
    <t>115/04</t>
  </si>
  <si>
    <t>54/06</t>
  </si>
  <si>
    <t>22/9/2011</t>
  </si>
  <si>
    <t>53/07</t>
  </si>
  <si>
    <t>36/07</t>
  </si>
  <si>
    <t>106/04</t>
  </si>
  <si>
    <t>118/04</t>
  </si>
  <si>
    <t>52/07</t>
  </si>
  <si>
    <t>92/04</t>
  </si>
  <si>
    <t>71/06</t>
  </si>
  <si>
    <t>110/04</t>
  </si>
  <si>
    <t>ГАВРИЋ ВЕДРАН</t>
  </si>
  <si>
    <t>СТАНИШЉЕВИЋ ЛАЗАР</t>
  </si>
  <si>
    <t>7/Д (добар)</t>
  </si>
  <si>
    <t>21/05/2010</t>
  </si>
  <si>
    <t>21/06/2010</t>
  </si>
  <si>
    <t>РАЈИЋ АСМИР</t>
  </si>
  <si>
    <t>ПОПАДИЋ СРЂАНА</t>
  </si>
  <si>
    <t>БЛАГОЈЕВИЋ БРАНКО</t>
  </si>
  <si>
    <t>АДАМОВИЋ ВЕСНА</t>
  </si>
  <si>
    <t>ГРАНОЛИЋ АЛЕКСАНДАР</t>
  </si>
  <si>
    <t>Штрбац Милош</t>
  </si>
  <si>
    <t>ЋИКИЋ МЛАДЕН</t>
  </si>
  <si>
    <t>МАЛЕШЕВИЋ НЕБОЈША</t>
  </si>
  <si>
    <t>РИСТИЧЕВИЋ ЈЕЛЕНА</t>
  </si>
  <si>
    <t>БРАНИСЛАВ ВУЛИН</t>
  </si>
  <si>
    <t>6/Е (довољан)</t>
  </si>
  <si>
    <t>5</t>
  </si>
  <si>
    <t>80/05</t>
  </si>
  <si>
    <t>АРНАУТ НАТАША</t>
  </si>
  <si>
    <t>6/Е</t>
  </si>
  <si>
    <t>ШТРБАЦ МИЛОШ</t>
  </si>
  <si>
    <t>одустао</t>
  </si>
  <si>
    <t>Абаџић  М.  Дејан</t>
  </si>
  <si>
    <t>Бановић Александра</t>
  </si>
  <si>
    <t>Бјелић Ален</t>
  </si>
  <si>
    <t xml:space="preserve">Васић Слађана          </t>
  </si>
  <si>
    <t>Вујановић  В.  Тања</t>
  </si>
  <si>
    <t>Вукелић  М.  Ивана</t>
  </si>
  <si>
    <t>Вуковић  Р.  Стефан</t>
  </si>
  <si>
    <t>Гаговић  Р.   Теодора</t>
  </si>
  <si>
    <t>Гогић  Ж.  Драгана</t>
  </si>
  <si>
    <t>Гузијан  М.  Милица</t>
  </si>
  <si>
    <t>Дакић  Б.  Мирјана</t>
  </si>
  <si>
    <t>Добријевић  А.  Милош</t>
  </si>
  <si>
    <t>Дошлов  О.  Марко</t>
  </si>
  <si>
    <t>Дубочанин  Ж.  Горан</t>
  </si>
  <si>
    <t>Ђурић Б. Славиша</t>
  </si>
  <si>
    <t>Јанковић  Б.  Милица</t>
  </si>
  <si>
    <t>Јокић  А.  Огњен</t>
  </si>
  <si>
    <t>Јанковић Слађана</t>
  </si>
  <si>
    <t>Јуричевић Никола</t>
  </si>
  <si>
    <t>Кесић  Б.  Тара</t>
  </si>
  <si>
    <t>Комадина  Д. Александар</t>
  </si>
  <si>
    <t>Кременовић  М.  Љубиша</t>
  </si>
  <si>
    <t>Кајтез Владимир</t>
  </si>
  <si>
    <t>Латиновић  Д.  Давид</t>
  </si>
  <si>
    <t>Лалић  Г.  Сара</t>
  </si>
  <si>
    <t>Милинчић Милан</t>
  </si>
  <si>
    <t>Максић  М.  Миланка</t>
  </si>
  <si>
    <t>Малић  М.  Барбара</t>
  </si>
  <si>
    <t>Марић  Н.  Јелена</t>
  </si>
  <si>
    <t>Марковић  З. Слободан</t>
  </si>
  <si>
    <t>Марјанац Милица</t>
  </si>
  <si>
    <t>Марковић  С.  Филип</t>
  </si>
  <si>
    <t>Марчета  М.  Марко</t>
  </si>
  <si>
    <t>Мијатовић  Немања</t>
  </si>
  <si>
    <t>Мијатовић  Д.  Борис</t>
  </si>
  <si>
    <t>Милашиновић  В.  Милана</t>
  </si>
  <si>
    <t>Милекић  Г.  Игор</t>
  </si>
  <si>
    <t>Миливојац  Г.  Никола</t>
  </si>
  <si>
    <t>Николић  Н. Александра</t>
  </si>
  <si>
    <t>Павичић  Н.  Наташа</t>
  </si>
  <si>
    <t>Павловић  Д.  Љиљана</t>
  </si>
  <si>
    <t>Пантић Миљан</t>
  </si>
  <si>
    <t>Петровић  С.  Александра</t>
  </si>
  <si>
    <t>Рачић  С.  Срђан</t>
  </si>
  <si>
    <t>Рачић  С.  Владан</t>
  </si>
  <si>
    <t>Рибић  З.  Ивана</t>
  </si>
  <si>
    <t>Родић  Д.  Милан</t>
  </si>
  <si>
    <t>Родић  Р.  Нина</t>
  </si>
  <si>
    <t>Родић Милош</t>
  </si>
  <si>
    <t>Рондаш Саша</t>
  </si>
  <si>
    <t>Слатинац  З. Ања</t>
  </si>
  <si>
    <t>Станковић  М. Марио</t>
  </si>
  <si>
    <t>Стојиљковић  С.  Душан</t>
  </si>
  <si>
    <t>Тодић  Д.  Александра</t>
  </si>
  <si>
    <t>Угрен Лена</t>
  </si>
  <si>
    <t>Трипковић  М.  Орланда</t>
  </si>
  <si>
    <t>Кесић Иван</t>
  </si>
  <si>
    <t>Хајдарпашић Емир</t>
  </si>
  <si>
    <t>Цвијановић  Ж.  Елена</t>
  </si>
  <si>
    <t>Цвијановић Горан</t>
  </si>
  <si>
    <t>Чобановић  Р.  Драган</t>
  </si>
  <si>
    <t>Шикман Игор</t>
  </si>
  <si>
    <t>Теофиловић Срђан</t>
  </si>
  <si>
    <t>11/09</t>
  </si>
  <si>
    <t>75/09</t>
  </si>
  <si>
    <t>82/09</t>
  </si>
  <si>
    <t>38/09</t>
  </si>
  <si>
    <t>05/09</t>
  </si>
  <si>
    <t>26/09</t>
  </si>
  <si>
    <t>35/09</t>
  </si>
  <si>
    <t>23/09</t>
  </si>
  <si>
    <t>16/09</t>
  </si>
  <si>
    <t>34/09</t>
  </si>
  <si>
    <t>44/09</t>
  </si>
  <si>
    <t>07/09</t>
  </si>
  <si>
    <t>24/09</t>
  </si>
  <si>
    <t>53/09</t>
  </si>
  <si>
    <t>39/09</t>
  </si>
  <si>
    <t>15/09</t>
  </si>
  <si>
    <t>48/09</t>
  </si>
  <si>
    <t>79/09</t>
  </si>
  <si>
    <t>74/09</t>
  </si>
  <si>
    <t>52/09</t>
  </si>
  <si>
    <t>04/09</t>
  </si>
  <si>
    <t>41/09</t>
  </si>
  <si>
    <t>65/08</t>
  </si>
  <si>
    <t>19/09</t>
  </si>
  <si>
    <t>30/09</t>
  </si>
  <si>
    <t>72/09</t>
  </si>
  <si>
    <t>55/09</t>
  </si>
  <si>
    <t>22/09</t>
  </si>
  <si>
    <t>18/09</t>
  </si>
  <si>
    <t>68/09</t>
  </si>
  <si>
    <t>43/08</t>
  </si>
  <si>
    <t>08/09</t>
  </si>
  <si>
    <t>61/09</t>
  </si>
  <si>
    <t>59/09</t>
  </si>
  <si>
    <t>09/09</t>
  </si>
  <si>
    <t>28/09</t>
  </si>
  <si>
    <t>27/09</t>
  </si>
  <si>
    <t>43/09</t>
  </si>
  <si>
    <t>01/09</t>
  </si>
  <si>
    <t>21/09</t>
  </si>
  <si>
    <t>71/09</t>
  </si>
  <si>
    <t>47/09</t>
  </si>
  <si>
    <t>71/08</t>
  </si>
  <si>
    <t>67/09</t>
  </si>
  <si>
    <t>14/09</t>
  </si>
  <si>
    <t>32/09</t>
  </si>
  <si>
    <t>54/09</t>
  </si>
  <si>
    <t>63/08</t>
  </si>
  <si>
    <t>76/08</t>
  </si>
  <si>
    <t>45/09</t>
  </si>
  <si>
    <t>65/09</t>
  </si>
  <si>
    <t>20/09</t>
  </si>
  <si>
    <t>58/09</t>
  </si>
  <si>
    <t>34/08</t>
  </si>
  <si>
    <t>31/09</t>
  </si>
  <si>
    <t>71/11</t>
  </si>
  <si>
    <t>00/11</t>
  </si>
  <si>
    <t>17/09</t>
  </si>
  <si>
    <t>13/09</t>
  </si>
  <si>
    <t>03/09</t>
  </si>
  <si>
    <t>57/09</t>
  </si>
  <si>
    <t>*</t>
  </si>
  <si>
    <t>Вујадиновић Саво</t>
  </si>
  <si>
    <t>2011/2012</t>
  </si>
  <si>
    <t>2010/2011</t>
  </si>
  <si>
    <t>50/09</t>
  </si>
  <si>
    <t>19/07/2012</t>
  </si>
  <si>
    <t>12.07.2012</t>
  </si>
  <si>
    <t>20.06.2012.</t>
  </si>
  <si>
    <t>Савановић Драгослав</t>
  </si>
  <si>
    <t>9/Б (одличан)</t>
  </si>
  <si>
    <t>73/07</t>
  </si>
  <si>
    <t>Оправдано</t>
  </si>
  <si>
    <t>21.05.2010.</t>
  </si>
  <si>
    <t>21.06.2012.</t>
  </si>
  <si>
    <t>20/9/2012</t>
  </si>
  <si>
    <t>76/06</t>
  </si>
  <si>
    <t>ЂОГО ЛАЗАР</t>
  </si>
  <si>
    <t>89/04</t>
  </si>
  <si>
    <t>ЈОВИЧИЋ ИВАНА</t>
  </si>
  <si>
    <t>34/07</t>
  </si>
  <si>
    <t>ПАЈАКНОВИЋ АЛЕКСАНДАР</t>
  </si>
  <si>
    <t>42/04</t>
  </si>
  <si>
    <t>МАРМИЛИЋ СИЛВИЈА</t>
  </si>
  <si>
    <t>15/05</t>
  </si>
  <si>
    <t>ДОЛИЋ НЕДЕЉКО</t>
  </si>
  <si>
    <t>85/07</t>
  </si>
  <si>
    <t>ТРИПКОВИЋ БОЈАН</t>
  </si>
  <si>
    <t>6/5</t>
  </si>
  <si>
    <t>27/09/2012</t>
  </si>
  <si>
    <t>НИЈЕ ИЗАШАО</t>
  </si>
  <si>
    <t>ПАЈКАНОВИЋ АЛЕКСАНДАР</t>
  </si>
  <si>
    <t>НИЈЕ ИЗАШЛА</t>
  </si>
  <si>
    <t xml:space="preserve">НИЈЕ </t>
  </si>
  <si>
    <t>Ђого Лазар</t>
  </si>
  <si>
    <t>24/4/2013</t>
  </si>
  <si>
    <t>Вулин Бранислав</t>
  </si>
  <si>
    <t>6/E (довољан)</t>
  </si>
  <si>
    <t>8/осам</t>
  </si>
  <si>
    <t>21/2/2013</t>
  </si>
  <si>
    <t>24.05.2013</t>
  </si>
  <si>
    <r>
      <t>Датум завршног испита:</t>
    </r>
    <r>
      <rPr>
        <b/>
        <sz val="9"/>
        <rFont val="Arial"/>
        <family val="2"/>
      </rPr>
      <t xml:space="preserve"> 24.05.2013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апсолвентски рок</t>
    </r>
  </si>
  <si>
    <t>2012/2013</t>
  </si>
  <si>
    <t>Бајић Милица</t>
  </si>
  <si>
    <t>Бањац Немања</t>
  </si>
  <si>
    <t>Вулић Александар</t>
  </si>
  <si>
    <t>Гајић Дејан</t>
  </si>
  <si>
    <t>Гвозденовић Соња</t>
  </si>
  <si>
    <t>Гиговић Аниса</t>
  </si>
  <si>
    <t>Грцић Јелена</t>
  </si>
  <si>
    <t>Гужвић Борис</t>
  </si>
  <si>
    <t>Гужвић Стефан</t>
  </si>
  <si>
    <t>Хрустић Аљоша</t>
  </si>
  <si>
    <t>Доцић Драгана</t>
  </si>
  <si>
    <t>Делић Нина</t>
  </si>
  <si>
    <t>Ђукић Данијела</t>
  </si>
  <si>
    <t>Игњатић Наташа</t>
  </si>
  <si>
    <t>Ивановић Милош</t>
  </si>
  <si>
    <t>Илић Слађана</t>
  </si>
  <si>
    <t>Исламчевић Адмир</t>
  </si>
  <si>
    <t>Јововић Владо</t>
  </si>
  <si>
    <t>Јојић Ана</t>
  </si>
  <si>
    <t>Кандић Марија</t>
  </si>
  <si>
    <t>Каракаш Драган</t>
  </si>
  <si>
    <t>Глигорић Наташа</t>
  </si>
  <si>
    <t>Ковачевић Данијел</t>
  </si>
  <si>
    <t>Ковачевић Николина</t>
  </si>
  <si>
    <t>Кондић Марко</t>
  </si>
  <si>
    <t>Кочић Радојка</t>
  </si>
  <si>
    <t>Крчо Јелена</t>
  </si>
  <si>
    <t>Лазаревић Милош</t>
  </si>
  <si>
    <t>Лалић Јована</t>
  </si>
  <si>
    <t>Матошевић Никола</t>
  </si>
  <si>
    <t>Миоданић Марко</t>
  </si>
  <si>
    <t>Мићић Миле</t>
  </si>
  <si>
    <t>Мишановић Драган</t>
  </si>
  <si>
    <t>Петровић Златко</t>
  </si>
  <si>
    <t>Пилић Слободанка</t>
  </si>
  <si>
    <t>Прерадовић Наташа</t>
  </si>
  <si>
    <t>Радованац Јелена</t>
  </si>
  <si>
    <t>Радошевић Настја</t>
  </si>
  <si>
    <t>Ружић Стефан</t>
  </si>
  <si>
    <t>Стејпановић Татјана</t>
  </si>
  <si>
    <t>Станковић Милан</t>
  </si>
  <si>
    <t>Теофиловић Маја</t>
  </si>
  <si>
    <t>Тубић Маја</t>
  </si>
  <si>
    <t>Усорац Борис</t>
  </si>
  <si>
    <t>Учур Тамара</t>
  </si>
  <si>
    <t>Чубриловић Владан</t>
  </si>
  <si>
    <t>Шакотић Душана</t>
  </si>
  <si>
    <t>Шушак Радомир</t>
  </si>
  <si>
    <t>Омазић Данијел</t>
  </si>
  <si>
    <t>"РАЗРАДА" 20б</t>
  </si>
  <si>
    <t>Збир графичких радова (60 б.)</t>
  </si>
  <si>
    <r>
      <t xml:space="preserve">Семинарски рад  </t>
    </r>
    <r>
      <rPr>
        <b/>
        <sz val="10"/>
        <color indexed="10"/>
        <rFont val="Arial"/>
        <family val="2"/>
      </rPr>
      <t>2 (7.5 б.)</t>
    </r>
  </si>
  <si>
    <t>Балван Филип</t>
  </si>
  <si>
    <t>"ocjena vise"</t>
  </si>
  <si>
    <t>8/Ц (врло добар)</t>
  </si>
  <si>
    <t>испит</t>
  </si>
  <si>
    <t>2012/13</t>
  </si>
  <si>
    <t>7/д (добар)</t>
  </si>
  <si>
    <t>7/Д(добар)</t>
  </si>
  <si>
    <t>13/10</t>
  </si>
  <si>
    <t>09/10</t>
  </si>
  <si>
    <t>6/7</t>
  </si>
  <si>
    <t>19/10</t>
  </si>
  <si>
    <t>51/09</t>
  </si>
  <si>
    <t>69/09</t>
  </si>
  <si>
    <t>05/10</t>
  </si>
  <si>
    <t>45/10</t>
  </si>
  <si>
    <t>18/08</t>
  </si>
  <si>
    <t>42/09</t>
  </si>
  <si>
    <t>21/10</t>
  </si>
  <si>
    <t>52/10</t>
  </si>
  <si>
    <t>20/10</t>
  </si>
  <si>
    <t>83/07</t>
  </si>
  <si>
    <t>25/10</t>
  </si>
  <si>
    <t>38/10</t>
  </si>
  <si>
    <t>34/10</t>
  </si>
  <si>
    <t>03/10</t>
  </si>
  <si>
    <t>22/10</t>
  </si>
  <si>
    <t>12/10</t>
  </si>
  <si>
    <t>30/10</t>
  </si>
  <si>
    <t>28/10</t>
  </si>
  <si>
    <t>68/10</t>
  </si>
  <si>
    <t>51/10</t>
  </si>
  <si>
    <t>19.09.2013.</t>
  </si>
  <si>
    <t>26/9/2013</t>
  </si>
  <si>
    <t>01/10</t>
  </si>
  <si>
    <t>06/10</t>
  </si>
  <si>
    <t>10/09</t>
  </si>
  <si>
    <t xml:space="preserve"> </t>
  </si>
  <si>
    <t>7</t>
  </si>
  <si>
    <t>8</t>
  </si>
  <si>
    <t>2013/2014</t>
  </si>
  <si>
    <t>Присуство (4)</t>
  </si>
  <si>
    <t>Активност у настави (6)</t>
  </si>
  <si>
    <t>"УКЛАПАЊЕ" (20)</t>
  </si>
  <si>
    <t>"КОМПОНОВАЊЕ" (20)</t>
  </si>
  <si>
    <t>"РАЗРАДА" (20)</t>
  </si>
  <si>
    <t>Збир графичких радова (60)</t>
  </si>
  <si>
    <t>*1 Збир (10)</t>
  </si>
  <si>
    <t>1. колоквијум (7.5)</t>
  </si>
  <si>
    <t>2. колоквијум (7.5)</t>
  </si>
  <si>
    <t>*3 Збир (15)</t>
  </si>
  <si>
    <t>Семинарски рад 1 (7.5)</t>
  </si>
  <si>
    <t>ОкановићАдис</t>
  </si>
  <si>
    <t>Кузмановић  Душан</t>
  </si>
  <si>
    <t>Ковачевић  Александар</t>
  </si>
  <si>
    <t>Цумбо  Божидар</t>
  </si>
  <si>
    <t>Недимовић  Милана</t>
  </si>
  <si>
    <t>Павичић  Данијела</t>
  </si>
  <si>
    <t>Хаџић  Ена</t>
  </si>
  <si>
    <t>Краљ Милица</t>
  </si>
  <si>
    <t>Шиповац  Зорица</t>
  </si>
  <si>
    <t>Милановић  Милица</t>
  </si>
  <si>
    <t>Продановић Сања</t>
  </si>
  <si>
    <t>Војновић Никола</t>
  </si>
  <si>
    <t>Кунић Нађа</t>
  </si>
  <si>
    <t>Добријевић Милош</t>
  </si>
  <si>
    <t>Арамбашић Бојан</t>
  </si>
  <si>
    <t>Бабић  Немања</t>
  </si>
  <si>
    <t>Ступар  Даница</t>
  </si>
  <si>
    <t>Танасић  Игор</t>
  </si>
  <si>
    <t>Ковачевић Моника</t>
  </si>
  <si>
    <t>Мирошљевић Ивана</t>
  </si>
  <si>
    <t>Курбеговић Емир</t>
  </si>
  <si>
    <t>Видачковић Немања</t>
  </si>
  <si>
    <t>Шаравања Данијела</t>
  </si>
  <si>
    <t>Богдановић Анђелко</t>
  </si>
  <si>
    <t>Лукач  Марија</t>
  </si>
  <si>
    <t>Љубоја  Драгана</t>
  </si>
  <si>
    <t>Матић Никола</t>
  </si>
  <si>
    <t xml:space="preserve">Поповић  Невена </t>
  </si>
  <si>
    <t>Вујновић Јована</t>
  </si>
  <si>
    <t>Матошевић  Антонела</t>
  </si>
  <si>
    <t>Зеленковић Дејан</t>
  </si>
  <si>
    <t>Рељић Оља</t>
  </si>
  <si>
    <t>Савановић Дуња</t>
  </si>
  <si>
    <t>Шупета Драгана</t>
  </si>
  <si>
    <t>Гачић Исидора</t>
  </si>
  <si>
    <t>Кецман Александра</t>
  </si>
  <si>
    <t>Топић Драган</t>
  </si>
  <si>
    <t>Радоњић Јелена</t>
  </si>
  <si>
    <t>Кретић Јелена</t>
  </si>
  <si>
    <t>Блашковић Дејан</t>
  </si>
  <si>
    <t>Пављашевић Давор</t>
  </si>
  <si>
    <t>Ристанић Симо</t>
  </si>
  <si>
    <t>Чечавац Дејана</t>
  </si>
  <si>
    <t>Дабић Бранислава</t>
  </si>
  <si>
    <t>Јаковљевић Милица</t>
  </si>
  <si>
    <t>Руњајић Ана-Марија</t>
  </si>
  <si>
    <t>Дервић Аднан</t>
  </si>
  <si>
    <t>Хајек Моника</t>
  </si>
  <si>
    <t>Шкорић Бранка</t>
  </si>
  <si>
    <t>Јовић Дејан</t>
  </si>
  <si>
    <t xml:space="preserve">Ђенадија Николина </t>
  </si>
  <si>
    <t>Семинарски рад  2 (7.5)</t>
  </si>
  <si>
    <t>Петровић Стефан</t>
  </si>
  <si>
    <t>Кисјан Ана</t>
  </si>
  <si>
    <t>Вуковић Михајло</t>
  </si>
  <si>
    <t>19/11</t>
  </si>
  <si>
    <t>68/11</t>
  </si>
  <si>
    <t>33/11</t>
  </si>
  <si>
    <t>32/11</t>
  </si>
  <si>
    <t>22/11</t>
  </si>
  <si>
    <t>04/10</t>
  </si>
  <si>
    <t>36/10</t>
  </si>
  <si>
    <t>70/09</t>
  </si>
  <si>
    <t>36/11</t>
  </si>
  <si>
    <t>72/11</t>
  </si>
  <si>
    <t>12/09</t>
  </si>
  <si>
    <t>10/11</t>
  </si>
  <si>
    <t>78/09</t>
  </si>
  <si>
    <t>Милојевић Сара</t>
  </si>
  <si>
    <t>65/10</t>
  </si>
  <si>
    <t>7_8</t>
  </si>
  <si>
    <t>6_7</t>
  </si>
  <si>
    <t>8+</t>
  </si>
  <si>
    <t>59/11</t>
  </si>
  <si>
    <t>18/10</t>
  </si>
  <si>
    <t>35/11</t>
  </si>
  <si>
    <t>73/10</t>
  </si>
  <si>
    <t>6_5</t>
  </si>
  <si>
    <t>24/10</t>
  </si>
  <si>
    <t>60/11</t>
  </si>
  <si>
    <t>Бајић Бојан</t>
  </si>
  <si>
    <t>70/10</t>
  </si>
  <si>
    <t>Војновић Немања</t>
  </si>
  <si>
    <t>50/12</t>
  </si>
  <si>
    <t>Вуковић Ивана</t>
  </si>
  <si>
    <t>19/12</t>
  </si>
  <si>
    <t>Вукасовић Андреа</t>
  </si>
  <si>
    <t>28/12</t>
  </si>
  <si>
    <t>Дувњак Љиљана</t>
  </si>
  <si>
    <t>14/12</t>
  </si>
  <si>
    <t>Дујаковић Огњен</t>
  </si>
  <si>
    <t>18/12</t>
  </si>
  <si>
    <t>Ђурђевић Вања</t>
  </si>
  <si>
    <t>21/12</t>
  </si>
  <si>
    <t>Јошић Алекса</t>
  </si>
  <si>
    <t>09/12</t>
  </si>
  <si>
    <t>Кењић Маја</t>
  </si>
  <si>
    <t>44/11</t>
  </si>
  <si>
    <t>Ковачевић Јелена</t>
  </si>
  <si>
    <t>11/12</t>
  </si>
  <si>
    <t xml:space="preserve">Копуз Милица </t>
  </si>
  <si>
    <t>77/06</t>
  </si>
  <si>
    <t>Крејић Александар</t>
  </si>
  <si>
    <t>66/12</t>
  </si>
  <si>
    <t>Крнета Маја</t>
  </si>
  <si>
    <t>35/10</t>
  </si>
  <si>
    <t>Лазић Борис</t>
  </si>
  <si>
    <t>46/11</t>
  </si>
  <si>
    <t>Лакић Јелена</t>
  </si>
  <si>
    <t>13/12</t>
  </si>
  <si>
    <t>Лучић Николина</t>
  </si>
  <si>
    <t>20/12</t>
  </si>
  <si>
    <t>Мијатовић Маја</t>
  </si>
  <si>
    <t>04/12</t>
  </si>
  <si>
    <t>Пепић Биљана</t>
  </si>
  <si>
    <t>07/12</t>
  </si>
  <si>
    <t>Пеулић Слободан</t>
  </si>
  <si>
    <t>40/11</t>
  </si>
  <si>
    <t>Пилиповић Аљоша</t>
  </si>
  <si>
    <t>37/12</t>
  </si>
  <si>
    <t>Попадић Никола</t>
  </si>
  <si>
    <t>34/12</t>
  </si>
  <si>
    <t>Радаковић Огњен</t>
  </si>
  <si>
    <t>40/12</t>
  </si>
  <si>
    <t>Радмановић Маја</t>
  </si>
  <si>
    <t>44/12</t>
  </si>
  <si>
    <t>Рађеновић Јелена</t>
  </si>
  <si>
    <t>10/12</t>
  </si>
  <si>
    <t>Рикало Миљана</t>
  </si>
  <si>
    <t>14/11</t>
  </si>
  <si>
    <t>Сигисмунди Габриела</t>
  </si>
  <si>
    <t>42/12</t>
  </si>
  <si>
    <t>Станић Радојка</t>
  </si>
  <si>
    <t>25/12</t>
  </si>
  <si>
    <t>Хусеинбашић Емина</t>
  </si>
  <si>
    <t>15/12</t>
  </si>
  <si>
    <t>Шифорија Оља</t>
  </si>
  <si>
    <t>16/12</t>
  </si>
  <si>
    <t>Шпановић Анђела</t>
  </si>
  <si>
    <r>
      <rPr>
        <b/>
        <sz val="20"/>
        <rFont val="Arial"/>
        <family val="2"/>
      </rPr>
      <t xml:space="preserve">Урбанистичко пројектовање 2 </t>
    </r>
    <r>
      <rPr>
        <b/>
        <sz val="22"/>
        <rFont val="Arial"/>
        <family val="2"/>
      </rPr>
      <t>2014/2015</t>
    </r>
  </si>
  <si>
    <t>1. колоквијум (10)</t>
  </si>
  <si>
    <t>2. колоквијум (10)</t>
  </si>
  <si>
    <t>Семинарски рад 1 (10)</t>
  </si>
  <si>
    <t>Семинарски рад  2 (10)</t>
  </si>
  <si>
    <t>*3 Збир (20)</t>
  </si>
  <si>
    <t>Активност у настави (10)</t>
  </si>
  <si>
    <t>Присуство (5)</t>
  </si>
  <si>
    <t>*1 Збир (15)</t>
  </si>
  <si>
    <t>"УКЛАПАЊЕ" (15)</t>
  </si>
  <si>
    <t>"КОМПОНОВАЊЕ" (10)</t>
  </si>
  <si>
    <t>Збир графичких радова (45)</t>
  </si>
  <si>
    <t>26/11</t>
  </si>
  <si>
    <t>испит, семинарски</t>
  </si>
  <si>
    <t>74/08</t>
  </si>
  <si>
    <t>дорада</t>
  </si>
  <si>
    <t>56/10</t>
  </si>
  <si>
    <t>67/10</t>
  </si>
  <si>
    <t>31/11</t>
  </si>
  <si>
    <t>1 семинарски рад</t>
  </si>
  <si>
    <t>наредне шк. године</t>
  </si>
  <si>
    <t>50/10</t>
  </si>
  <si>
    <t>наредне шк. год</t>
  </si>
  <si>
    <t xml:space="preserve">*5 Испит 20 </t>
  </si>
  <si>
    <t>*5 Испит (15)</t>
  </si>
  <si>
    <t xml:space="preserve">    Напомене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</si>
</sst>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d&quot;. &quot;mmm&quot;. &quot;yyyy"/>
    <numFmt numFmtId="181" formatCode="mm/dd/yy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color indexed="10"/>
      <name val="Arial"/>
      <family val="2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22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7.9"/>
      <color indexed="20"/>
      <name val="Arial"/>
      <family val="2"/>
    </font>
    <font>
      <u val="single"/>
      <sz val="7.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49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7.9"/>
      <color theme="11"/>
      <name val="Arial"/>
      <family val="2"/>
    </font>
    <font>
      <u val="single"/>
      <sz val="7.9"/>
      <color theme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4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33CCCC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0" xfId="0" applyNumberFormat="1" applyBorder="1" applyAlignment="1">
      <alignment/>
    </xf>
    <xf numFmtId="0" fontId="0" fillId="5" borderId="10" xfId="0" applyFill="1" applyBorder="1" applyAlignment="1">
      <alignment/>
    </xf>
    <xf numFmtId="2" fontId="0" fillId="5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5" borderId="1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2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2" fontId="18" fillId="0" borderId="10" xfId="0" applyNumberFormat="1" applyFont="1" applyBorder="1" applyAlignment="1">
      <alignment horizontal="center" vertical="center"/>
    </xf>
    <xf numFmtId="2" fontId="19" fillId="5" borderId="10" xfId="0" applyNumberFormat="1" applyFont="1" applyFill="1" applyBorder="1" applyAlignment="1">
      <alignment horizontal="center" vertical="center"/>
    </xf>
    <xf numFmtId="2" fontId="19" fillId="2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19" fillId="8" borderId="10" xfId="0" applyNumberFormat="1" applyFont="1" applyFill="1" applyBorder="1" applyAlignment="1">
      <alignment horizontal="center" vertical="center"/>
    </xf>
    <xf numFmtId="2" fontId="0" fillId="9" borderId="10" xfId="0" applyNumberFormat="1" applyFill="1" applyBorder="1" applyAlignment="1">
      <alignment horizontal="left"/>
    </xf>
    <xf numFmtId="2" fontId="0" fillId="2" borderId="10" xfId="0" applyNumberFormat="1" applyFill="1" applyBorder="1" applyAlignment="1">
      <alignment horizontal="left"/>
    </xf>
    <xf numFmtId="2" fontId="0" fillId="3" borderId="10" xfId="0" applyNumberFormat="1" applyFill="1" applyBorder="1" applyAlignment="1">
      <alignment horizontal="left"/>
    </xf>
    <xf numFmtId="2" fontId="18" fillId="0" borderId="10" xfId="0" applyNumberFormat="1" applyFont="1" applyBorder="1" applyAlignment="1">
      <alignment horizontal="center"/>
    </xf>
    <xf numFmtId="2" fontId="18" fillId="9" borderId="10" xfId="0" applyNumberFormat="1" applyFont="1" applyFill="1" applyBorder="1" applyAlignment="1">
      <alignment horizontal="center" vertical="center"/>
    </xf>
    <xf numFmtId="2" fontId="18" fillId="3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0" fillId="5" borderId="10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left"/>
    </xf>
    <xf numFmtId="2" fontId="20" fillId="0" borderId="10" xfId="0" applyNumberFormat="1" applyFont="1" applyBorder="1" applyAlignment="1">
      <alignment horizontal="center" vertical="center"/>
    </xf>
    <xf numFmtId="2" fontId="20" fillId="9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18" borderId="10" xfId="0" applyFill="1" applyBorder="1" applyAlignment="1">
      <alignment/>
    </xf>
    <xf numFmtId="0" fontId="0" fillId="19" borderId="11" xfId="0" applyFill="1" applyBorder="1" applyAlignment="1">
      <alignment horizontal="left"/>
    </xf>
    <xf numFmtId="0" fontId="0" fillId="19" borderId="11" xfId="0" applyFont="1" applyFill="1" applyBorder="1" applyAlignment="1">
      <alignment horizontal="left"/>
    </xf>
    <xf numFmtId="2" fontId="18" fillId="19" borderId="10" xfId="0" applyNumberFormat="1" applyFont="1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2" fontId="0" fillId="19" borderId="10" xfId="0" applyNumberFormat="1" applyFont="1" applyFill="1" applyBorder="1" applyAlignment="1">
      <alignment/>
    </xf>
    <xf numFmtId="0" fontId="0" fillId="20" borderId="11" xfId="0" applyFont="1" applyFill="1" applyBorder="1" applyAlignment="1">
      <alignment horizontal="left" vertical="top" wrapText="1"/>
    </xf>
    <xf numFmtId="2" fontId="0" fillId="20" borderId="11" xfId="0" applyNumberFormat="1" applyFill="1" applyBorder="1" applyAlignment="1">
      <alignment horizontal="left"/>
    </xf>
    <xf numFmtId="0" fontId="0" fillId="20" borderId="11" xfId="0" applyFill="1" applyBorder="1" applyAlignment="1">
      <alignment horizontal="left"/>
    </xf>
    <xf numFmtId="2" fontId="18" fillId="20" borderId="12" xfId="0" applyNumberFormat="1" applyFont="1" applyFill="1" applyBorder="1" applyAlignment="1">
      <alignment horizontal="left"/>
    </xf>
    <xf numFmtId="1" fontId="0" fillId="21" borderId="0" xfId="0" applyNumberForma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13" xfId="0" applyFont="1" applyBorder="1" applyAlignment="1">
      <alignment horizontal="left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14" fontId="24" fillId="0" borderId="0" xfId="0" applyNumberFormat="1" applyFont="1" applyAlignment="1">
      <alignment/>
    </xf>
    <xf numFmtId="181" fontId="25" fillId="0" borderId="14" xfId="0" applyNumberFormat="1" applyFont="1" applyBorder="1" applyAlignment="1">
      <alignment/>
    </xf>
    <xf numFmtId="14" fontId="24" fillId="0" borderId="13" xfId="0" applyNumberFormat="1" applyFont="1" applyBorder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15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3" fillId="0" borderId="15" xfId="0" applyNumberFormat="1" applyFont="1" applyFill="1" applyBorder="1" applyAlignment="1" applyProtection="1">
      <alignment horizontal="left" vertical="top"/>
      <protection/>
    </xf>
    <xf numFmtId="0" fontId="23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15" xfId="0" applyFont="1" applyFill="1" applyBorder="1" applyAlignment="1">
      <alignment/>
    </xf>
    <xf numFmtId="0" fontId="26" fillId="0" borderId="16" xfId="0" applyFont="1" applyFill="1" applyBorder="1" applyAlignment="1">
      <alignment horizontal="center" vertical="center" textRotation="90" wrapText="1"/>
    </xf>
    <xf numFmtId="0" fontId="23" fillId="0" borderId="0" xfId="0" applyFont="1" applyFill="1" applyAlignment="1">
      <alignment/>
    </xf>
    <xf numFmtId="0" fontId="23" fillId="0" borderId="16" xfId="0" applyFont="1" applyBorder="1" applyAlignment="1">
      <alignment horizontal="right"/>
    </xf>
    <xf numFmtId="0" fontId="23" fillId="0" borderId="16" xfId="0" applyFont="1" applyBorder="1" applyAlignment="1">
      <alignment/>
    </xf>
    <xf numFmtId="1" fontId="27" fillId="0" borderId="16" xfId="0" applyNumberFormat="1" applyFont="1" applyFill="1" applyBorder="1" applyAlignment="1">
      <alignment horizontal="center" vertical="center"/>
    </xf>
    <xf numFmtId="2" fontId="27" fillId="0" borderId="16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" fontId="28" fillId="2" borderId="10" xfId="0" applyNumberFormat="1" applyFont="1" applyFill="1" applyBorder="1" applyAlignment="1">
      <alignment horizontal="left"/>
    </xf>
    <xf numFmtId="2" fontId="18" fillId="9" borderId="10" xfId="0" applyNumberFormat="1" applyFont="1" applyFill="1" applyBorder="1" applyAlignment="1">
      <alignment horizontal="center"/>
    </xf>
    <xf numFmtId="0" fontId="0" fillId="0" borderId="0" xfId="46">
      <alignment/>
      <protection/>
    </xf>
    <xf numFmtId="49" fontId="0" fillId="0" borderId="10" xfId="0" applyNumberFormat="1" applyBorder="1" applyAlignment="1">
      <alignment horizontal="left"/>
    </xf>
    <xf numFmtId="49" fontId="0" fillId="19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19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2" fontId="29" fillId="19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2" fontId="30" fillId="2" borderId="10" xfId="0" applyNumberFormat="1" applyFont="1" applyFill="1" applyBorder="1" applyAlignment="1">
      <alignment horizontal="center" vertical="center"/>
    </xf>
    <xf numFmtId="2" fontId="30" fillId="9" borderId="10" xfId="0" applyNumberFormat="1" applyFont="1" applyFill="1" applyBorder="1" applyAlignment="1">
      <alignment horizontal="center" vertical="center"/>
    </xf>
    <xf numFmtId="2" fontId="20" fillId="3" borderId="10" xfId="0" applyNumberFormat="1" applyFont="1" applyFill="1" applyBorder="1" applyAlignment="1">
      <alignment horizontal="left"/>
    </xf>
    <xf numFmtId="2" fontId="20" fillId="20" borderId="12" xfId="0" applyNumberFormat="1" applyFont="1" applyFill="1" applyBorder="1" applyAlignment="1">
      <alignment horizontal="left"/>
    </xf>
    <xf numFmtId="2" fontId="20" fillId="19" borderId="10" xfId="0" applyNumberFormat="1" applyFont="1" applyFill="1" applyBorder="1" applyAlignment="1">
      <alignment horizontal="center" vertical="center"/>
    </xf>
    <xf numFmtId="2" fontId="19" fillId="5" borderId="10" xfId="0" applyNumberFormat="1" applyFont="1" applyFill="1" applyBorder="1" applyAlignment="1">
      <alignment horizontal="center" vertical="center"/>
    </xf>
    <xf numFmtId="2" fontId="19" fillId="2" borderId="10" xfId="0" applyNumberFormat="1" applyFont="1" applyFill="1" applyBorder="1" applyAlignment="1">
      <alignment horizontal="center" vertical="center"/>
    </xf>
    <xf numFmtId="2" fontId="19" fillId="8" borderId="10" xfId="0" applyNumberFormat="1" applyFont="1" applyFill="1" applyBorder="1" applyAlignment="1">
      <alignment horizontal="center" vertical="center"/>
    </xf>
    <xf numFmtId="2" fontId="18" fillId="5" borderId="10" xfId="0" applyNumberFormat="1" applyFont="1" applyFill="1" applyBorder="1" applyAlignment="1">
      <alignment horizontal="center"/>
    </xf>
    <xf numFmtId="49" fontId="23" fillId="0" borderId="15" xfId="0" applyNumberFormat="1" applyFont="1" applyFill="1" applyBorder="1" applyAlignment="1" applyProtection="1">
      <alignment horizontal="center" vertical="top"/>
      <protection/>
    </xf>
    <xf numFmtId="49" fontId="23" fillId="0" borderId="15" xfId="0" applyNumberFormat="1" applyFont="1" applyBorder="1" applyAlignment="1">
      <alignment horizontal="center"/>
    </xf>
    <xf numFmtId="49" fontId="23" fillId="0" borderId="17" xfId="0" applyNumberFormat="1" applyFont="1" applyFill="1" applyBorder="1" applyAlignment="1" applyProtection="1">
      <alignment horizontal="center" vertical="top"/>
      <protection/>
    </xf>
    <xf numFmtId="14" fontId="25" fillId="0" borderId="13" xfId="0" applyNumberFormat="1" applyFont="1" applyBorder="1" applyAlignment="1">
      <alignment/>
    </xf>
    <xf numFmtId="0" fontId="25" fillId="0" borderId="15" xfId="0" applyFont="1" applyFill="1" applyBorder="1" applyAlignment="1">
      <alignment horizontal="center"/>
    </xf>
    <xf numFmtId="0" fontId="23" fillId="19" borderId="15" xfId="0" applyFont="1" applyFill="1" applyBorder="1" applyAlignment="1">
      <alignment horizontal="left"/>
    </xf>
    <xf numFmtId="2" fontId="18" fillId="19" borderId="10" xfId="0" applyNumberFormat="1" applyFont="1" applyFill="1" applyBorder="1" applyAlignment="1">
      <alignment horizontal="center"/>
    </xf>
    <xf numFmtId="0" fontId="18" fillId="19" borderId="0" xfId="0" applyFont="1" applyFill="1" applyBorder="1" applyAlignment="1">
      <alignment/>
    </xf>
    <xf numFmtId="0" fontId="18" fillId="19" borderId="0" xfId="0" applyFont="1" applyFill="1" applyBorder="1" applyAlignment="1">
      <alignment/>
    </xf>
    <xf numFmtId="180" fontId="0" fillId="19" borderId="10" xfId="0" applyNumberFormat="1" applyFont="1" applyFill="1" applyBorder="1" applyAlignment="1">
      <alignment/>
    </xf>
    <xf numFmtId="180" fontId="0" fillId="19" borderId="10" xfId="0" applyNumberFormat="1" applyFill="1" applyBorder="1" applyAlignment="1">
      <alignment/>
    </xf>
    <xf numFmtId="180" fontId="29" fillId="19" borderId="10" xfId="0" applyNumberFormat="1" applyFont="1" applyFill="1" applyBorder="1" applyAlignment="1">
      <alignment/>
    </xf>
    <xf numFmtId="180" fontId="0" fillId="19" borderId="10" xfId="0" applyNumberFormat="1" applyFill="1" applyBorder="1" applyAlignment="1">
      <alignment horizontal="center"/>
    </xf>
    <xf numFmtId="0" fontId="18" fillId="22" borderId="0" xfId="0" applyFont="1" applyFill="1" applyBorder="1" applyAlignment="1">
      <alignment/>
    </xf>
    <xf numFmtId="0" fontId="20" fillId="19" borderId="0" xfId="0" applyFont="1" applyFill="1" applyBorder="1" applyAlignment="1">
      <alignment/>
    </xf>
    <xf numFmtId="0" fontId="20" fillId="22" borderId="0" xfId="0" applyFont="1" applyFill="1" applyBorder="1" applyAlignment="1">
      <alignment/>
    </xf>
    <xf numFmtId="2" fontId="18" fillId="23" borderId="10" xfId="0" applyNumberFormat="1" applyFont="1" applyFill="1" applyBorder="1" applyAlignment="1">
      <alignment horizontal="center"/>
    </xf>
    <xf numFmtId="2" fontId="20" fillId="19" borderId="10" xfId="0" applyNumberFormat="1" applyFont="1" applyFill="1" applyBorder="1" applyAlignment="1">
      <alignment horizontal="center"/>
    </xf>
    <xf numFmtId="2" fontId="20" fillId="2" borderId="10" xfId="0" applyNumberFormat="1" applyFont="1" applyFill="1" applyBorder="1" applyAlignment="1">
      <alignment horizontal="center" vertical="center"/>
    </xf>
    <xf numFmtId="2" fontId="20" fillId="19" borderId="10" xfId="0" applyNumberFormat="1" applyFont="1" applyFill="1" applyBorder="1" applyAlignment="1">
      <alignment horizontal="center"/>
    </xf>
    <xf numFmtId="0" fontId="18" fillId="19" borderId="11" xfId="0" applyFont="1" applyFill="1" applyBorder="1" applyAlignment="1">
      <alignment horizontal="left"/>
    </xf>
    <xf numFmtId="2" fontId="18" fillId="2" borderId="10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/>
    </xf>
    <xf numFmtId="1" fontId="18" fillId="0" borderId="0" xfId="0" applyNumberFormat="1" applyFont="1" applyFill="1" applyBorder="1" applyAlignment="1">
      <alignment horizontal="right" vertical="center"/>
    </xf>
    <xf numFmtId="0" fontId="19" fillId="19" borderId="0" xfId="0" applyFont="1" applyFill="1" applyBorder="1" applyAlignment="1">
      <alignment/>
    </xf>
    <xf numFmtId="0" fontId="19" fillId="19" borderId="0" xfId="0" applyFont="1" applyFill="1" applyBorder="1" applyAlignment="1">
      <alignment/>
    </xf>
    <xf numFmtId="49" fontId="0" fillId="0" borderId="10" xfId="0" applyNumberFormat="1" applyBorder="1" applyAlignment="1">
      <alignment horizontal="right" vertical="center"/>
    </xf>
    <xf numFmtId="49" fontId="31" fillId="0" borderId="10" xfId="0" applyNumberFormat="1" applyFont="1" applyBorder="1" applyAlignment="1">
      <alignment/>
    </xf>
    <xf numFmtId="49" fontId="3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23" fillId="24" borderId="15" xfId="0" applyNumberFormat="1" applyFont="1" applyFill="1" applyBorder="1" applyAlignment="1" applyProtection="1">
      <alignment horizontal="center" vertical="top"/>
      <protection/>
    </xf>
    <xf numFmtId="49" fontId="46" fillId="24" borderId="15" xfId="0" applyNumberFormat="1" applyFont="1" applyFill="1" applyBorder="1" applyAlignment="1" applyProtection="1">
      <alignment horizontal="center" vertical="top"/>
      <protection/>
    </xf>
    <xf numFmtId="49" fontId="23" fillId="24" borderId="15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/>
    </xf>
    <xf numFmtId="14" fontId="23" fillId="0" borderId="13" xfId="0" applyNumberFormat="1" applyFont="1" applyBorder="1" applyAlignment="1">
      <alignment/>
    </xf>
    <xf numFmtId="0" fontId="0" fillId="0" borderId="0" xfId="46" applyFont="1">
      <alignment/>
      <protection/>
    </xf>
    <xf numFmtId="0" fontId="0" fillId="0" borderId="0" xfId="0" applyFont="1" applyAlignment="1">
      <alignment/>
    </xf>
    <xf numFmtId="49" fontId="0" fillId="24" borderId="10" xfId="0" applyNumberFormat="1" applyFill="1" applyBorder="1" applyAlignment="1">
      <alignment/>
    </xf>
    <xf numFmtId="49" fontId="0" fillId="0" borderId="10" xfId="0" applyNumberFormat="1" applyBorder="1" applyAlignment="1" applyProtection="1">
      <alignment/>
      <protection/>
    </xf>
    <xf numFmtId="2" fontId="18" fillId="25" borderId="10" xfId="0" applyNumberFormat="1" applyFont="1" applyFill="1" applyBorder="1" applyAlignment="1">
      <alignment horizontal="center"/>
    </xf>
    <xf numFmtId="2" fontId="19" fillId="25" borderId="10" xfId="0" applyNumberFormat="1" applyFont="1" applyFill="1" applyBorder="1" applyAlignment="1">
      <alignment horizontal="center"/>
    </xf>
    <xf numFmtId="2" fontId="47" fillId="25" borderId="10" xfId="0" applyNumberFormat="1" applyFont="1" applyFill="1" applyBorder="1" applyAlignment="1">
      <alignment horizontal="center"/>
    </xf>
    <xf numFmtId="2" fontId="48" fillId="25" borderId="10" xfId="0" applyNumberFormat="1" applyFont="1" applyFill="1" applyBorder="1" applyAlignment="1">
      <alignment horizontal="center"/>
    </xf>
    <xf numFmtId="0" fontId="28" fillId="19" borderId="0" xfId="0" applyFont="1" applyFill="1" applyBorder="1" applyAlignment="1">
      <alignment/>
    </xf>
    <xf numFmtId="0" fontId="28" fillId="0" borderId="11" xfId="0" applyFont="1" applyBorder="1" applyAlignment="1">
      <alignment/>
    </xf>
    <xf numFmtId="0" fontId="0" fillId="26" borderId="0" xfId="46" applyFont="1" applyFill="1">
      <alignment/>
      <protection/>
    </xf>
    <xf numFmtId="0" fontId="0" fillId="26" borderId="0" xfId="46" applyFont="1" applyFill="1">
      <alignment/>
      <protection/>
    </xf>
    <xf numFmtId="0" fontId="0" fillId="26" borderId="11" xfId="0" applyFill="1" applyBorder="1" applyAlignment="1">
      <alignment/>
    </xf>
    <xf numFmtId="0" fontId="23" fillId="0" borderId="18" xfId="0" applyNumberFormat="1" applyFont="1" applyFill="1" applyBorder="1" applyAlignment="1" applyProtection="1">
      <alignment horizontal="left" vertical="top"/>
      <protection/>
    </xf>
    <xf numFmtId="0" fontId="23" fillId="0" borderId="18" xfId="0" applyNumberFormat="1" applyFont="1" applyFill="1" applyBorder="1" applyAlignment="1" applyProtection="1">
      <alignment horizontal="center" vertical="top"/>
      <protection/>
    </xf>
    <xf numFmtId="0" fontId="0" fillId="0" borderId="18" xfId="0" applyBorder="1" applyAlignment="1">
      <alignment horizontal="center"/>
    </xf>
    <xf numFmtId="0" fontId="23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8" xfId="0" applyFont="1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2" fontId="48" fillId="2" borderId="10" xfId="0" applyNumberFormat="1" applyFont="1" applyFill="1" applyBorder="1" applyAlignment="1">
      <alignment horizontal="center" vertical="center"/>
    </xf>
    <xf numFmtId="0" fontId="47" fillId="19" borderId="0" xfId="0" applyFont="1" applyFill="1" applyBorder="1" applyAlignment="1">
      <alignment/>
    </xf>
    <xf numFmtId="2" fontId="18" fillId="27" borderId="10" xfId="0" applyNumberFormat="1" applyFont="1" applyFill="1" applyBorder="1" applyAlignment="1">
      <alignment horizontal="center"/>
    </xf>
    <xf numFmtId="2" fontId="47" fillId="27" borderId="10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left"/>
    </xf>
    <xf numFmtId="14" fontId="33" fillId="0" borderId="13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24" borderId="0" xfId="46" applyFont="1" applyFill="1">
      <alignment/>
      <protection/>
    </xf>
    <xf numFmtId="0" fontId="18" fillId="24" borderId="0" xfId="0" applyFont="1" applyFill="1" applyBorder="1" applyAlignment="1">
      <alignment/>
    </xf>
    <xf numFmtId="14" fontId="22" fillId="0" borderId="13" xfId="0" applyNumberFormat="1" applyFont="1" applyBorder="1" applyAlignment="1">
      <alignment/>
    </xf>
    <xf numFmtId="0" fontId="0" fillId="24" borderId="0" xfId="46" applyFont="1" applyFill="1" applyBorder="1">
      <alignment/>
      <protection/>
    </xf>
    <xf numFmtId="0" fontId="0" fillId="24" borderId="0" xfId="46" applyFont="1" applyFill="1" applyBorder="1">
      <alignment/>
      <protection/>
    </xf>
    <xf numFmtId="2" fontId="18" fillId="0" borderId="10" xfId="0" applyNumberFormat="1" applyFont="1" applyBorder="1" applyAlignment="1">
      <alignment horizontal="center" textRotation="90"/>
    </xf>
    <xf numFmtId="2" fontId="19" fillId="5" borderId="10" xfId="0" applyNumberFormat="1" applyFont="1" applyFill="1" applyBorder="1" applyAlignment="1">
      <alignment horizontal="center" vertical="center" textRotation="90"/>
    </xf>
    <xf numFmtId="2" fontId="18" fillId="25" borderId="10" xfId="0" applyNumberFormat="1" applyFont="1" applyFill="1" applyBorder="1" applyAlignment="1">
      <alignment horizontal="center" textRotation="90"/>
    </xf>
    <xf numFmtId="2" fontId="20" fillId="0" borderId="10" xfId="0" applyNumberFormat="1" applyFont="1" applyBorder="1" applyAlignment="1">
      <alignment horizontal="center" textRotation="90"/>
    </xf>
    <xf numFmtId="2" fontId="19" fillId="5" borderId="10" xfId="0" applyNumberFormat="1" applyFont="1" applyFill="1" applyBorder="1" applyAlignment="1">
      <alignment horizontal="center" textRotation="90"/>
    </xf>
    <xf numFmtId="2" fontId="47" fillId="25" borderId="10" xfId="0" applyNumberFormat="1" applyFont="1" applyFill="1" applyBorder="1" applyAlignment="1">
      <alignment horizontal="center" textRotation="90"/>
    </xf>
    <xf numFmtId="2" fontId="18" fillId="25" borderId="10" xfId="0" applyNumberFormat="1" applyFont="1" applyFill="1" applyBorder="1" applyAlignment="1">
      <alignment horizontal="center" textRotation="90" wrapText="1"/>
    </xf>
    <xf numFmtId="2" fontId="0" fillId="5" borderId="10" xfId="0" applyNumberFormat="1" applyFont="1" applyFill="1" applyBorder="1" applyAlignment="1">
      <alignment textRotation="90"/>
    </xf>
    <xf numFmtId="2" fontId="18" fillId="19" borderId="10" xfId="0" applyNumberFormat="1" applyFont="1" applyFill="1" applyBorder="1" applyAlignment="1">
      <alignment horizontal="center" textRotation="90"/>
    </xf>
    <xf numFmtId="2" fontId="0" fillId="0" borderId="10" xfId="0" applyNumberFormat="1" applyFont="1" applyBorder="1" applyAlignment="1">
      <alignment textRotation="90"/>
    </xf>
    <xf numFmtId="2" fontId="18" fillId="5" borderId="10" xfId="0" applyNumberFormat="1" applyFont="1" applyFill="1" applyBorder="1" applyAlignment="1">
      <alignment horizontal="center" textRotation="90"/>
    </xf>
    <xf numFmtId="2" fontId="18" fillId="3" borderId="10" xfId="0" applyNumberFormat="1" applyFont="1" applyFill="1" applyBorder="1" applyAlignment="1">
      <alignment horizontal="left" textRotation="90"/>
    </xf>
    <xf numFmtId="2" fontId="18" fillId="20" borderId="12" xfId="0" applyNumberFormat="1" applyFont="1" applyFill="1" applyBorder="1" applyAlignment="1">
      <alignment horizontal="left" textRotation="90"/>
    </xf>
    <xf numFmtId="2" fontId="19" fillId="2" borderId="10" xfId="0" applyNumberFormat="1" applyFont="1" applyFill="1" applyBorder="1" applyAlignment="1">
      <alignment horizontal="center" textRotation="90"/>
    </xf>
    <xf numFmtId="2" fontId="49" fillId="5" borderId="10" xfId="0" applyNumberFormat="1" applyFont="1" applyFill="1" applyBorder="1" applyAlignment="1">
      <alignment horizontal="center" textRotation="90"/>
    </xf>
    <xf numFmtId="2" fontId="49" fillId="2" borderId="10" xfId="0" applyNumberFormat="1" applyFont="1" applyFill="1" applyBorder="1" applyAlignment="1">
      <alignment horizontal="left" textRotation="90"/>
    </xf>
    <xf numFmtId="1" fontId="18" fillId="0" borderId="0" xfId="0" applyNumberFormat="1" applyFont="1" applyFill="1" applyBorder="1" applyAlignment="1">
      <alignment horizontal="center" textRotation="90"/>
    </xf>
    <xf numFmtId="0" fontId="0" fillId="0" borderId="11" xfId="0" applyBorder="1" applyAlignment="1">
      <alignment horizontal="left" textRotation="90"/>
    </xf>
    <xf numFmtId="0" fontId="0" fillId="25" borderId="10" xfId="0" applyFill="1" applyBorder="1" applyAlignment="1">
      <alignment/>
    </xf>
    <xf numFmtId="2" fontId="19" fillId="28" borderId="10" xfId="0" applyNumberFormat="1" applyFont="1" applyFill="1" applyBorder="1" applyAlignment="1">
      <alignment horizontal="center" vertical="center"/>
    </xf>
    <xf numFmtId="2" fontId="0" fillId="27" borderId="10" xfId="0" applyNumberFormat="1" applyFont="1" applyFill="1" applyBorder="1" applyAlignment="1">
      <alignment/>
    </xf>
    <xf numFmtId="0" fontId="0" fillId="28" borderId="10" xfId="0" applyFill="1" applyBorder="1" applyAlignment="1">
      <alignment/>
    </xf>
    <xf numFmtId="0" fontId="0" fillId="27" borderId="10" xfId="0" applyFill="1" applyBorder="1" applyAlignment="1">
      <alignment/>
    </xf>
    <xf numFmtId="2" fontId="0" fillId="19" borderId="10" xfId="0" applyNumberFormat="1" applyFont="1" applyFill="1" applyBorder="1" applyAlignment="1">
      <alignment horizontal="right"/>
    </xf>
    <xf numFmtId="0" fontId="0" fillId="24" borderId="0" xfId="46" applyFont="1" applyFill="1" applyBorder="1">
      <alignment/>
      <protection/>
    </xf>
    <xf numFmtId="2" fontId="47" fillId="2" borderId="10" xfId="0" applyNumberFormat="1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/>
    </xf>
    <xf numFmtId="2" fontId="50" fillId="25" borderId="10" xfId="0" applyNumberFormat="1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18" fillId="2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18" fillId="0" borderId="0" xfId="0" applyNumberFormat="1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2" fontId="18" fillId="3" borderId="10" xfId="0" applyNumberFormat="1" applyFont="1" applyFill="1" applyBorder="1" applyAlignment="1">
      <alignment horizontal="center"/>
    </xf>
    <xf numFmtId="2" fontId="18" fillId="2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4" borderId="0" xfId="46" applyFont="1" applyFill="1" applyBorder="1" applyAlignment="1">
      <alignment horizontal="left"/>
      <protection/>
    </xf>
    <xf numFmtId="1" fontId="18" fillId="0" borderId="0" xfId="0" applyNumberFormat="1" applyFont="1" applyFill="1" applyBorder="1" applyAlignment="1">
      <alignment horizontal="left" vertical="center"/>
    </xf>
    <xf numFmtId="2" fontId="18" fillId="5" borderId="10" xfId="0" applyNumberFormat="1" applyFont="1" applyFill="1" applyBorder="1" applyAlignment="1">
      <alignment horizontal="center" vertical="center"/>
    </xf>
    <xf numFmtId="2" fontId="18" fillId="8" borderId="1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1" fontId="18" fillId="24" borderId="0" xfId="0" applyNumberFormat="1" applyFont="1" applyFill="1" applyBorder="1" applyAlignment="1">
      <alignment horizontal="left" vertical="center"/>
    </xf>
    <xf numFmtId="1" fontId="20" fillId="29" borderId="0" xfId="0" applyNumberFormat="1" applyFont="1" applyFill="1" applyBorder="1" applyAlignment="1">
      <alignment horizontal="left" vertical="center"/>
    </xf>
    <xf numFmtId="0" fontId="0" fillId="30" borderId="0" xfId="46" applyFont="1" applyFill="1" applyBorder="1">
      <alignment/>
      <protection/>
    </xf>
    <xf numFmtId="1" fontId="18" fillId="30" borderId="0" xfId="0" applyNumberFormat="1" applyFont="1" applyFill="1" applyBorder="1" applyAlignment="1">
      <alignment horizontal="left" vertical="center"/>
    </xf>
    <xf numFmtId="0" fontId="0" fillId="0" borderId="0" xfId="46" applyAlignment="1">
      <alignment horizontal="center"/>
      <protection/>
    </xf>
    <xf numFmtId="2" fontId="18" fillId="0" borderId="10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0" fontId="3" fillId="31" borderId="10" xfId="39" applyFill="1" applyBorder="1" applyAlignment="1">
      <alignment/>
    </xf>
    <xf numFmtId="0" fontId="18" fillId="25" borderId="10" xfId="0" applyFont="1" applyFill="1" applyBorder="1" applyAlignment="1">
      <alignment horizontal="center" vertical="center"/>
    </xf>
    <xf numFmtId="0" fontId="0" fillId="32" borderId="0" xfId="46" applyFont="1" applyFill="1" applyBorder="1">
      <alignment/>
      <protection/>
    </xf>
    <xf numFmtId="0" fontId="0" fillId="0" borderId="10" xfId="0" applyFont="1" applyBorder="1" applyAlignment="1">
      <alignment horizontal="right"/>
    </xf>
    <xf numFmtId="0" fontId="0" fillId="5" borderId="10" xfId="0" applyFill="1" applyBorder="1" applyAlignment="1">
      <alignment/>
    </xf>
    <xf numFmtId="0" fontId="0" fillId="0" borderId="0" xfId="0" applyAlignment="1">
      <alignment horizontal="center"/>
    </xf>
    <xf numFmtId="0" fontId="0" fillId="5" borderId="19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24" borderId="11" xfId="0" applyFill="1" applyBorder="1" applyAlignment="1">
      <alignment/>
    </xf>
    <xf numFmtId="49" fontId="0" fillId="24" borderId="10" xfId="0" applyNumberFormat="1" applyFill="1" applyBorder="1" applyAlignment="1">
      <alignment horizontal="left"/>
    </xf>
    <xf numFmtId="14" fontId="51" fillId="0" borderId="13" xfId="0" applyNumberFormat="1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1" xfId="0" applyFill="1" applyBorder="1" applyAlignment="1">
      <alignment horizontal="left"/>
    </xf>
    <xf numFmtId="0" fontId="0" fillId="30" borderId="10" xfId="0" applyFill="1" applyBorder="1" applyAlignment="1">
      <alignment/>
    </xf>
    <xf numFmtId="0" fontId="0" fillId="0" borderId="0" xfId="46" applyFont="1" applyFill="1">
      <alignment/>
      <protection/>
    </xf>
    <xf numFmtId="2" fontId="19" fillId="36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2" fontId="18" fillId="37" borderId="10" xfId="0" applyNumberFormat="1" applyFont="1" applyFill="1" applyBorder="1" applyAlignment="1">
      <alignment horizontal="center"/>
    </xf>
    <xf numFmtId="2" fontId="18" fillId="38" borderId="1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49" fontId="23" fillId="0" borderId="20" xfId="0" applyNumberFormat="1" applyFont="1" applyFill="1" applyBorder="1" applyAlignment="1" applyProtection="1">
      <alignment horizontal="center" vertical="top"/>
      <protection/>
    </xf>
    <xf numFmtId="0" fontId="23" fillId="0" borderId="21" xfId="0" applyNumberFormat="1" applyFont="1" applyFill="1" applyBorder="1" applyAlignment="1" applyProtection="1">
      <alignment horizontal="center" vertical="top"/>
      <protection/>
    </xf>
    <xf numFmtId="0" fontId="23" fillId="0" borderId="21" xfId="0" applyNumberFormat="1" applyFont="1" applyFill="1" applyBorder="1" applyAlignment="1" applyProtection="1">
      <alignment horizontal="left" vertical="top"/>
      <protection/>
    </xf>
    <xf numFmtId="0" fontId="23" fillId="19" borderId="21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0" fontId="23" fillId="0" borderId="21" xfId="0" applyFont="1" applyFill="1" applyBorder="1" applyAlignment="1">
      <alignment/>
    </xf>
    <xf numFmtId="0" fontId="23" fillId="0" borderId="21" xfId="0" applyFont="1" applyFill="1" applyBorder="1" applyAlignment="1">
      <alignment horizontal="center"/>
    </xf>
    <xf numFmtId="14" fontId="33" fillId="0" borderId="0" xfId="0" applyNumberFormat="1" applyFont="1" applyBorder="1" applyAlignment="1">
      <alignment/>
    </xf>
    <xf numFmtId="0" fontId="26" fillId="0" borderId="22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14" fontId="33" fillId="0" borderId="18" xfId="0" applyNumberFormat="1" applyFont="1" applyBorder="1" applyAlignment="1">
      <alignment/>
    </xf>
    <xf numFmtId="0" fontId="48" fillId="19" borderId="0" xfId="0" applyFont="1" applyFill="1" applyBorder="1" applyAlignment="1">
      <alignment/>
    </xf>
    <xf numFmtId="0" fontId="48" fillId="19" borderId="0" xfId="0" applyFont="1" applyFill="1" applyBorder="1" applyAlignment="1">
      <alignment/>
    </xf>
    <xf numFmtId="2" fontId="18" fillId="9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180" fontId="0" fillId="0" borderId="10" xfId="0" applyNumberFormat="1" applyBorder="1" applyAlignment="1">
      <alignment horizontal="left"/>
    </xf>
    <xf numFmtId="2" fontId="20" fillId="0" borderId="10" xfId="0" applyNumberFormat="1" applyFont="1" applyBorder="1" applyAlignment="1">
      <alignment horizontal="left" textRotation="90"/>
    </xf>
    <xf numFmtId="2" fontId="18" fillId="0" borderId="10" xfId="0" applyNumberFormat="1" applyFont="1" applyBorder="1" applyAlignment="1">
      <alignment horizontal="left" textRotation="90"/>
    </xf>
    <xf numFmtId="2" fontId="18" fillId="25" borderId="10" xfId="0" applyNumberFormat="1" applyFont="1" applyFill="1" applyBorder="1" applyAlignment="1">
      <alignment horizontal="left" textRotation="90"/>
    </xf>
    <xf numFmtId="2" fontId="47" fillId="25" borderId="10" xfId="0" applyNumberFormat="1" applyFont="1" applyFill="1" applyBorder="1" applyAlignment="1">
      <alignment horizontal="left" textRotation="90"/>
    </xf>
    <xf numFmtId="2" fontId="18" fillId="25" borderId="10" xfId="0" applyNumberFormat="1" applyFont="1" applyFill="1" applyBorder="1" applyAlignment="1">
      <alignment horizontal="left" textRotation="90" wrapText="1"/>
    </xf>
    <xf numFmtId="2" fontId="0" fillId="5" borderId="10" xfId="0" applyNumberFormat="1" applyFont="1" applyFill="1" applyBorder="1" applyAlignment="1">
      <alignment horizontal="left" textRotation="90"/>
    </xf>
    <xf numFmtId="2" fontId="18" fillId="19" borderId="10" xfId="0" applyNumberFormat="1" applyFont="1" applyFill="1" applyBorder="1" applyAlignment="1">
      <alignment horizontal="left" textRotation="90"/>
    </xf>
    <xf numFmtId="2" fontId="0" fillId="0" borderId="10" xfId="0" applyNumberFormat="1" applyFont="1" applyFill="1" applyBorder="1" applyAlignment="1">
      <alignment horizontal="left" textRotation="90"/>
    </xf>
    <xf numFmtId="2" fontId="0" fillId="0" borderId="10" xfId="0" applyNumberFormat="1" applyFont="1" applyBorder="1" applyAlignment="1">
      <alignment horizontal="left" textRotation="90"/>
    </xf>
    <xf numFmtId="1" fontId="18" fillId="0" borderId="0" xfId="0" applyNumberFormat="1" applyFont="1" applyFill="1" applyBorder="1" applyAlignment="1">
      <alignment horizontal="left" textRotation="90"/>
    </xf>
    <xf numFmtId="2" fontId="52" fillId="5" borderId="10" xfId="0" applyNumberFormat="1" applyFont="1" applyFill="1" applyBorder="1" applyAlignment="1">
      <alignment horizontal="left" textRotation="90"/>
    </xf>
    <xf numFmtId="2" fontId="0" fillId="2" borderId="10" xfId="0" applyNumberFormat="1" applyFont="1" applyFill="1" applyBorder="1" applyAlignment="1">
      <alignment horizontal="left" textRotation="90"/>
    </xf>
    <xf numFmtId="2" fontId="53" fillId="5" borderId="10" xfId="0" applyNumberFormat="1" applyFont="1" applyFill="1" applyBorder="1" applyAlignment="1">
      <alignment horizontal="left" textRotation="90"/>
    </xf>
    <xf numFmtId="0" fontId="0" fillId="0" borderId="11" xfId="0" applyFill="1" applyBorder="1" applyAlignment="1">
      <alignment/>
    </xf>
    <xf numFmtId="0" fontId="0" fillId="33" borderId="0" xfId="0" applyFill="1" applyAlignment="1">
      <alignment/>
    </xf>
    <xf numFmtId="2" fontId="0" fillId="0" borderId="10" xfId="0" applyNumberFormat="1" applyBorder="1" applyAlignment="1">
      <alignment horizontal="left" vertical="center"/>
    </xf>
    <xf numFmtId="2" fontId="52" fillId="5" borderId="10" xfId="0" applyNumberFormat="1" applyFont="1" applyFill="1" applyBorder="1" applyAlignment="1">
      <alignment horizontal="left" vertical="center"/>
    </xf>
    <xf numFmtId="2" fontId="0" fillId="5" borderId="10" xfId="0" applyNumberFormat="1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2" fontId="0" fillId="2" borderId="10" xfId="0" applyNumberFormat="1" applyFill="1" applyBorder="1" applyAlignment="1">
      <alignment horizontal="left" vertical="center"/>
    </xf>
    <xf numFmtId="2" fontId="0" fillId="0" borderId="10" xfId="0" applyNumberFormat="1" applyFill="1" applyBorder="1" applyAlignment="1">
      <alignment horizontal="left" vertical="center"/>
    </xf>
    <xf numFmtId="2" fontId="54" fillId="39" borderId="10" xfId="0" applyNumberFormat="1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2" fontId="54" fillId="5" borderId="10" xfId="0" applyNumberFormat="1" applyFont="1" applyFill="1" applyBorder="1" applyAlignment="1">
      <alignment horizontal="left" vertical="center"/>
    </xf>
    <xf numFmtId="2" fontId="13" fillId="8" borderId="10" xfId="57" applyNumberFormat="1" applyBorder="1" applyAlignment="1">
      <alignment horizontal="left" vertical="center"/>
    </xf>
    <xf numFmtId="2" fontId="0" fillId="27" borderId="10" xfId="0" applyNumberFormat="1" applyFill="1" applyBorder="1" applyAlignment="1">
      <alignment horizontal="left" vertical="center"/>
    </xf>
    <xf numFmtId="0" fontId="0" fillId="40" borderId="11" xfId="0" applyFill="1" applyBorder="1" applyAlignment="1">
      <alignment/>
    </xf>
    <xf numFmtId="2" fontId="35" fillId="8" borderId="10" xfId="57" applyNumberFormat="1" applyFont="1" applyBorder="1" applyAlignment="1">
      <alignment horizontal="left" vertical="center"/>
    </xf>
    <xf numFmtId="16" fontId="0" fillId="0" borderId="10" xfId="0" applyNumberFormat="1" applyBorder="1" applyAlignment="1">
      <alignment horizontal="left" vertical="center"/>
    </xf>
    <xf numFmtId="2" fontId="0" fillId="41" borderId="10" xfId="0" applyNumberForma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5" borderId="24" xfId="0" applyFill="1" applyBorder="1" applyAlignment="1">
      <alignment/>
    </xf>
    <xf numFmtId="0" fontId="0" fillId="0" borderId="26" xfId="0" applyBorder="1" applyAlignment="1">
      <alignment/>
    </xf>
    <xf numFmtId="180" fontId="0" fillId="0" borderId="26" xfId="0" applyNumberFormat="1" applyBorder="1" applyAlignment="1">
      <alignment/>
    </xf>
    <xf numFmtId="180" fontId="0" fillId="0" borderId="18" xfId="0" applyNumberFormat="1" applyBorder="1" applyAlignment="1">
      <alignment horizontal="left"/>
    </xf>
    <xf numFmtId="2" fontId="20" fillId="0" borderId="18" xfId="0" applyNumberFormat="1" applyFont="1" applyBorder="1" applyAlignment="1">
      <alignment horizontal="left" textRotation="90"/>
    </xf>
    <xf numFmtId="2" fontId="18" fillId="0" borderId="18" xfId="0" applyNumberFormat="1" applyFont="1" applyBorder="1" applyAlignment="1">
      <alignment horizontal="left" textRotation="90"/>
    </xf>
    <xf numFmtId="2" fontId="52" fillId="5" borderId="18" xfId="0" applyNumberFormat="1" applyFont="1" applyFill="1" applyBorder="1" applyAlignment="1">
      <alignment horizontal="left" textRotation="90"/>
    </xf>
    <xf numFmtId="2" fontId="18" fillId="25" borderId="18" xfId="0" applyNumberFormat="1" applyFont="1" applyFill="1" applyBorder="1" applyAlignment="1">
      <alignment horizontal="left" textRotation="90"/>
    </xf>
    <xf numFmtId="2" fontId="47" fillId="25" borderId="18" xfId="0" applyNumberFormat="1" applyFont="1" applyFill="1" applyBorder="1" applyAlignment="1">
      <alignment horizontal="left" textRotation="90"/>
    </xf>
    <xf numFmtId="180" fontId="0" fillId="0" borderId="18" xfId="0" applyNumberFormat="1" applyBorder="1" applyAlignment="1">
      <alignment/>
    </xf>
    <xf numFmtId="2" fontId="52" fillId="5" borderId="18" xfId="0" applyNumberFormat="1" applyFont="1" applyFill="1" applyBorder="1" applyAlignment="1">
      <alignment horizontal="left" vertical="center"/>
    </xf>
    <xf numFmtId="0" fontId="0" fillId="5" borderId="18" xfId="0" applyFill="1" applyBorder="1" applyAlignment="1">
      <alignment/>
    </xf>
    <xf numFmtId="0" fontId="0" fillId="5" borderId="26" xfId="0" applyFill="1" applyBorder="1" applyAlignment="1">
      <alignment horizontal="left"/>
    </xf>
    <xf numFmtId="2" fontId="18" fillId="19" borderId="18" xfId="0" applyNumberFormat="1" applyFont="1" applyFill="1" applyBorder="1" applyAlignment="1">
      <alignment horizontal="left" textRotation="90"/>
    </xf>
    <xf numFmtId="2" fontId="0" fillId="2" borderId="18" xfId="0" applyNumberFormat="1" applyFont="1" applyFill="1" applyBorder="1" applyAlignment="1">
      <alignment horizontal="left" textRotation="90"/>
    </xf>
    <xf numFmtId="2" fontId="0" fillId="0" borderId="18" xfId="0" applyNumberFormat="1" applyFont="1" applyFill="1" applyBorder="1" applyAlignment="1">
      <alignment horizontal="left" textRotation="90"/>
    </xf>
    <xf numFmtId="2" fontId="53" fillId="5" borderId="18" xfId="0" applyNumberFormat="1" applyFont="1" applyFill="1" applyBorder="1" applyAlignment="1">
      <alignment horizontal="left" textRotation="90"/>
    </xf>
    <xf numFmtId="2" fontId="0" fillId="0" borderId="18" xfId="0" applyNumberFormat="1" applyFont="1" applyBorder="1" applyAlignment="1">
      <alignment horizontal="left" textRotation="90"/>
    </xf>
    <xf numFmtId="2" fontId="18" fillId="3" borderId="18" xfId="0" applyNumberFormat="1" applyFont="1" applyFill="1" applyBorder="1" applyAlignment="1">
      <alignment horizontal="left" textRotation="90"/>
    </xf>
    <xf numFmtId="2" fontId="18" fillId="20" borderId="18" xfId="0" applyNumberFormat="1" applyFont="1" applyFill="1" applyBorder="1" applyAlignment="1">
      <alignment horizontal="left" textRotation="90"/>
    </xf>
    <xf numFmtId="1" fontId="18" fillId="0" borderId="18" xfId="0" applyNumberFormat="1" applyFont="1" applyFill="1" applyBorder="1" applyAlignment="1">
      <alignment horizontal="left" textRotation="90"/>
    </xf>
    <xf numFmtId="0" fontId="0" fillId="2" borderId="18" xfId="0" applyFill="1" applyBorder="1" applyAlignment="1">
      <alignment/>
    </xf>
    <xf numFmtId="2" fontId="54" fillId="39" borderId="18" xfId="0" applyNumberFormat="1" applyFont="1" applyFill="1" applyBorder="1" applyAlignment="1">
      <alignment horizontal="left" vertical="center"/>
    </xf>
    <xf numFmtId="0" fontId="0" fillId="5" borderId="18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2" fontId="18" fillId="3" borderId="18" xfId="0" applyNumberFormat="1" applyFont="1" applyFill="1" applyBorder="1" applyAlignment="1">
      <alignment horizontal="center"/>
    </xf>
    <xf numFmtId="2" fontId="0" fillId="20" borderId="18" xfId="0" applyNumberFormat="1" applyFill="1" applyBorder="1" applyAlignment="1">
      <alignment horizontal="left"/>
    </xf>
    <xf numFmtId="1" fontId="18" fillId="0" borderId="18" xfId="0" applyNumberFormat="1" applyFont="1" applyFill="1" applyBorder="1" applyAlignment="1">
      <alignment horizontal="left" vertical="center"/>
    </xf>
    <xf numFmtId="0" fontId="49" fillId="0" borderId="11" xfId="0" applyFont="1" applyBorder="1" applyAlignment="1">
      <alignment horizontal="left"/>
    </xf>
    <xf numFmtId="0" fontId="0" fillId="42" borderId="18" xfId="0" applyFill="1" applyBorder="1" applyAlignment="1">
      <alignment/>
    </xf>
    <xf numFmtId="2" fontId="18" fillId="25" borderId="27" xfId="0" applyNumberFormat="1" applyFont="1" applyFill="1" applyBorder="1" applyAlignment="1">
      <alignment horizontal="left" textRotation="90" wrapText="1"/>
    </xf>
    <xf numFmtId="0" fontId="0" fillId="5" borderId="27" xfId="0" applyFill="1" applyBorder="1" applyAlignment="1">
      <alignment/>
    </xf>
    <xf numFmtId="0" fontId="3" fillId="15" borderId="27" xfId="39" applyBorder="1" applyAlignment="1">
      <alignment/>
    </xf>
    <xf numFmtId="2" fontId="52" fillId="5" borderId="28" xfId="0" applyNumberFormat="1" applyFont="1" applyFill="1" applyBorder="1" applyAlignment="1">
      <alignment horizontal="left" textRotation="90"/>
    </xf>
    <xf numFmtId="2" fontId="52" fillId="5" borderId="28" xfId="0" applyNumberFormat="1" applyFont="1" applyFill="1" applyBorder="1" applyAlignment="1">
      <alignment horizontal="left" vertical="center"/>
    </xf>
    <xf numFmtId="0" fontId="13" fillId="8" borderId="1" xfId="57" applyBorder="1" applyAlignment="1">
      <alignment/>
    </xf>
    <xf numFmtId="0" fontId="0" fillId="43" borderId="18" xfId="0" applyFill="1" applyBorder="1" applyAlignment="1">
      <alignment/>
    </xf>
    <xf numFmtId="0" fontId="0" fillId="43" borderId="27" xfId="0" applyFill="1" applyBorder="1" applyAlignment="1">
      <alignment/>
    </xf>
    <xf numFmtId="0" fontId="3" fillId="44" borderId="18" xfId="39" applyFill="1" applyBorder="1" applyAlignment="1">
      <alignment/>
    </xf>
    <xf numFmtId="0" fontId="3" fillId="44" borderId="27" xfId="39" applyFill="1" applyBorder="1" applyAlignment="1">
      <alignment/>
    </xf>
    <xf numFmtId="0" fontId="0" fillId="43" borderId="18" xfId="0" applyFont="1" applyFill="1" applyBorder="1" applyAlignment="1">
      <alignment/>
    </xf>
    <xf numFmtId="180" fontId="0" fillId="43" borderId="18" xfId="0" applyNumberFormat="1" applyFill="1" applyBorder="1" applyAlignment="1">
      <alignment/>
    </xf>
    <xf numFmtId="0" fontId="0" fillId="43" borderId="18" xfId="0" applyFill="1" applyBorder="1" applyAlignment="1">
      <alignment horizontal="center" vertical="center"/>
    </xf>
    <xf numFmtId="0" fontId="0" fillId="42" borderId="27" xfId="0" applyFill="1" applyBorder="1" applyAlignment="1">
      <alignment/>
    </xf>
    <xf numFmtId="0" fontId="0" fillId="40" borderId="0" xfId="0" applyFill="1" applyAlignment="1">
      <alignment/>
    </xf>
    <xf numFmtId="2" fontId="13" fillId="8" borderId="18" xfId="57" applyNumberFormat="1" applyBorder="1" applyAlignment="1">
      <alignment horizontal="left" vertical="center"/>
    </xf>
    <xf numFmtId="0" fontId="13" fillId="8" borderId="18" xfId="57" applyBorder="1" applyAlignment="1">
      <alignment horizontal="left"/>
    </xf>
    <xf numFmtId="2" fontId="0" fillId="8" borderId="10" xfId="57" applyNumberFormat="1" applyFont="1" applyBorder="1" applyAlignment="1">
      <alignment horizontal="left" vertical="center"/>
    </xf>
    <xf numFmtId="49" fontId="0" fillId="45" borderId="18" xfId="0" applyNumberFormat="1" applyFill="1" applyBorder="1" applyAlignment="1">
      <alignment/>
    </xf>
    <xf numFmtId="1" fontId="18" fillId="45" borderId="18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18" fillId="5" borderId="10" xfId="0" applyFont="1" applyFill="1" applyBorder="1" applyAlignment="1">
      <alignment textRotation="90"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18" fillId="2" borderId="24" xfId="0" applyFont="1" applyFill="1" applyBorder="1" applyAlignment="1">
      <alignment horizontal="center" vertical="center" textRotation="90" wrapText="1"/>
    </xf>
    <xf numFmtId="0" fontId="18" fillId="2" borderId="19" xfId="0" applyFont="1" applyFill="1" applyBorder="1" applyAlignment="1">
      <alignment horizontal="center" vertical="center" textRotation="90" wrapText="1"/>
    </xf>
    <xf numFmtId="0" fontId="18" fillId="2" borderId="26" xfId="0" applyFont="1" applyFill="1" applyBorder="1" applyAlignment="1">
      <alignment horizontal="center" vertical="center" textRotation="90" wrapText="1"/>
    </xf>
    <xf numFmtId="0" fontId="18" fillId="2" borderId="19" xfId="0" applyFont="1" applyFill="1" applyBorder="1" applyAlignment="1">
      <alignment horizontal="center" vertical="center" textRotation="90"/>
    </xf>
    <xf numFmtId="0" fontId="18" fillId="2" borderId="26" xfId="0" applyFont="1" applyFill="1" applyBorder="1" applyAlignment="1">
      <alignment horizontal="center" vertical="center" textRotation="90"/>
    </xf>
    <xf numFmtId="0" fontId="0" fillId="0" borderId="10" xfId="0" applyBorder="1" applyAlignment="1">
      <alignment textRotation="90" wrapText="1"/>
    </xf>
    <xf numFmtId="0" fontId="0" fillId="0" borderId="10" xfId="0" applyFont="1" applyBorder="1" applyAlignment="1">
      <alignment textRotation="90" wrapText="1"/>
    </xf>
    <xf numFmtId="0" fontId="32" fillId="0" borderId="29" xfId="0" applyFont="1" applyFill="1" applyBorder="1" applyAlignment="1">
      <alignment/>
    </xf>
    <xf numFmtId="0" fontId="0" fillId="0" borderId="30" xfId="0" applyBorder="1" applyAlignment="1">
      <alignment/>
    </xf>
    <xf numFmtId="0" fontId="18" fillId="8" borderId="10" xfId="0" applyFont="1" applyFill="1" applyBorder="1" applyAlignment="1">
      <alignment textRotation="90" wrapText="1"/>
    </xf>
    <xf numFmtId="0" fontId="32" fillId="0" borderId="12" xfId="0" applyFont="1" applyBorder="1" applyAlignment="1">
      <alignment/>
    </xf>
    <xf numFmtId="0" fontId="0" fillId="0" borderId="31" xfId="0" applyBorder="1" applyAlignment="1">
      <alignment/>
    </xf>
    <xf numFmtId="0" fontId="18" fillId="0" borderId="11" xfId="0" applyFont="1" applyBorder="1" applyAlignment="1">
      <alignment/>
    </xf>
    <xf numFmtId="0" fontId="18" fillId="2" borderId="10" xfId="0" applyFont="1" applyFill="1" applyBorder="1" applyAlignment="1">
      <alignment textRotation="90" wrapText="1"/>
    </xf>
    <xf numFmtId="0" fontId="0" fillId="0" borderId="10" xfId="0" applyFont="1" applyBorder="1" applyAlignment="1">
      <alignment horizontal="left" vertical="center" shrinkToFit="1"/>
    </xf>
    <xf numFmtId="2" fontId="18" fillId="5" borderId="10" xfId="0" applyNumberFormat="1" applyFont="1" applyFill="1" applyBorder="1" applyAlignment="1">
      <alignment horizontal="center" textRotation="90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textRotation="90" wrapText="1" shrinkToFit="1"/>
    </xf>
    <xf numFmtId="0" fontId="18" fillId="0" borderId="24" xfId="0" applyFont="1" applyBorder="1" applyAlignment="1">
      <alignment horizontal="center" textRotation="90"/>
    </xf>
    <xf numFmtId="0" fontId="18" fillId="0" borderId="19" xfId="0" applyFont="1" applyBorder="1" applyAlignment="1">
      <alignment horizontal="center" textRotation="90"/>
    </xf>
    <xf numFmtId="0" fontId="18" fillId="0" borderId="26" xfId="0" applyFont="1" applyBorder="1" applyAlignment="1">
      <alignment horizontal="center" textRotation="90"/>
    </xf>
    <xf numFmtId="0" fontId="18" fillId="20" borderId="12" xfId="0" applyFont="1" applyFill="1" applyBorder="1" applyAlignment="1">
      <alignment horizontal="left" textRotation="90" wrapText="1"/>
    </xf>
    <xf numFmtId="0" fontId="18" fillId="3" borderId="10" xfId="0" applyFont="1" applyFill="1" applyBorder="1" applyAlignment="1">
      <alignment horizontal="left" textRotation="90" wrapText="1"/>
    </xf>
    <xf numFmtId="0" fontId="18" fillId="9" borderId="10" xfId="0" applyFont="1" applyFill="1" applyBorder="1" applyAlignment="1">
      <alignment horizontal="left" textRotation="90" wrapText="1"/>
    </xf>
    <xf numFmtId="0" fontId="32" fillId="0" borderId="18" xfId="0" applyFont="1" applyFill="1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1" fontId="18" fillId="21" borderId="0" xfId="0" applyNumberFormat="1" applyFont="1" applyFill="1" applyBorder="1" applyAlignment="1">
      <alignment horizontal="center" textRotation="90" wrapText="1"/>
    </xf>
    <xf numFmtId="0" fontId="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wrapText="1" shrinkToFit="1"/>
    </xf>
    <xf numFmtId="0" fontId="0" fillId="0" borderId="10" xfId="0" applyFont="1" applyBorder="1" applyAlignment="1">
      <alignment horizontal="left" vertical="top" wrapText="1"/>
    </xf>
    <xf numFmtId="0" fontId="19" fillId="2" borderId="10" xfId="0" applyFont="1" applyFill="1" applyBorder="1" applyAlignment="1">
      <alignment horizontal="left" textRotation="90" wrapText="1"/>
    </xf>
    <xf numFmtId="0" fontId="18" fillId="5" borderId="10" xfId="0" applyFont="1" applyFill="1" applyBorder="1" applyAlignment="1">
      <alignment textRotation="90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right" vertical="center"/>
    </xf>
    <xf numFmtId="0" fontId="22" fillId="0" borderId="22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8" xfId="0" applyFill="1" applyBorder="1" applyAlignment="1">
      <alignment/>
    </xf>
    <xf numFmtId="2" fontId="0" fillId="0" borderId="18" xfId="0" applyNumberFormat="1" applyBorder="1" applyAlignment="1">
      <alignment horizontal="left" vertical="center"/>
    </xf>
    <xf numFmtId="0" fontId="0" fillId="0" borderId="31" xfId="0" applyBorder="1" applyAlignment="1">
      <alignment/>
    </xf>
    <xf numFmtId="49" fontId="0" fillId="45" borderId="32" xfId="0" applyNumberFormat="1" applyFill="1" applyBorder="1" applyAlignment="1">
      <alignment/>
    </xf>
    <xf numFmtId="0" fontId="0" fillId="0" borderId="32" xfId="0" applyFont="1" applyBorder="1" applyAlignment="1">
      <alignment/>
    </xf>
    <xf numFmtId="180" fontId="0" fillId="0" borderId="32" xfId="0" applyNumberFormat="1" applyBorder="1" applyAlignment="1">
      <alignment/>
    </xf>
    <xf numFmtId="0" fontId="0" fillId="0" borderId="32" xfId="0" applyBorder="1" applyAlignment="1">
      <alignment horizontal="center" vertical="center"/>
    </xf>
    <xf numFmtId="2" fontId="52" fillId="5" borderId="32" xfId="0" applyNumberFormat="1" applyFont="1" applyFill="1" applyBorder="1" applyAlignment="1">
      <alignment horizontal="left" vertical="center"/>
    </xf>
    <xf numFmtId="0" fontId="0" fillId="5" borderId="32" xfId="0" applyFill="1" applyBorder="1" applyAlignment="1">
      <alignment/>
    </xf>
    <xf numFmtId="0" fontId="0" fillId="0" borderId="32" xfId="0" applyBorder="1" applyAlignment="1">
      <alignment/>
    </xf>
    <xf numFmtId="2" fontId="52" fillId="5" borderId="33" xfId="0" applyNumberFormat="1" applyFont="1" applyFill="1" applyBorder="1" applyAlignment="1">
      <alignment horizontal="left" vertical="center"/>
    </xf>
    <xf numFmtId="0" fontId="0" fillId="2" borderId="32" xfId="0" applyFill="1" applyBorder="1" applyAlignment="1">
      <alignment/>
    </xf>
    <xf numFmtId="2" fontId="54" fillId="39" borderId="32" xfId="0" applyNumberFormat="1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2" fontId="18" fillId="3" borderId="32" xfId="0" applyNumberFormat="1" applyFont="1" applyFill="1" applyBorder="1" applyAlignment="1">
      <alignment horizontal="center"/>
    </xf>
    <xf numFmtId="2" fontId="0" fillId="20" borderId="32" xfId="0" applyNumberFormat="1" applyFill="1" applyBorder="1" applyAlignment="1">
      <alignment horizontal="left"/>
    </xf>
    <xf numFmtId="1" fontId="18" fillId="45" borderId="32" xfId="0" applyNumberFormat="1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3" fillId="15" borderId="18" xfId="39" applyBorder="1" applyAlignment="1">
      <alignment/>
    </xf>
    <xf numFmtId="0" fontId="13" fillId="8" borderId="18" xfId="57" applyBorder="1" applyAlignment="1">
      <alignment/>
    </xf>
    <xf numFmtId="0" fontId="0" fillId="0" borderId="18" xfId="0" applyBorder="1" applyAlignment="1">
      <alignment horizontal="left"/>
    </xf>
    <xf numFmtId="2" fontId="0" fillId="5" borderId="18" xfId="0" applyNumberForma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49" fillId="0" borderId="18" xfId="0" applyFont="1" applyBorder="1" applyAlignment="1">
      <alignment horizontal="left"/>
    </xf>
    <xf numFmtId="2" fontId="0" fillId="0" borderId="18" xfId="0" applyNumberFormat="1" applyBorder="1" applyAlignment="1">
      <alignment horizontal="left" textRotation="90"/>
    </xf>
    <xf numFmtId="0" fontId="49" fillId="0" borderId="0" xfId="0" applyFont="1" applyBorder="1" applyAlignment="1">
      <alignment horizontal="left"/>
    </xf>
    <xf numFmtId="0" fontId="0" fillId="5" borderId="26" xfId="0" applyFill="1" applyBorder="1" applyAlignment="1">
      <alignment/>
    </xf>
    <xf numFmtId="2" fontId="0" fillId="5" borderId="26" xfId="0" applyNumberFormat="1" applyFill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0" fillId="5" borderId="0" xfId="0" applyFill="1" applyBorder="1" applyAlignment="1">
      <alignment/>
    </xf>
    <xf numFmtId="2" fontId="0" fillId="5" borderId="0" xfId="0" applyNumberFormat="1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B3B3B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33</xdr:row>
      <xdr:rowOff>0</xdr:rowOff>
    </xdr:from>
    <xdr:to>
      <xdr:col>16</xdr:col>
      <xdr:colOff>209550</xdr:colOff>
      <xdr:row>35</xdr:row>
      <xdr:rowOff>85725</xdr:rowOff>
    </xdr:to>
    <xdr:pic>
      <xdr:nvPicPr>
        <xdr:cNvPr id="1" name="Picture 1" descr="ralevic-potp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5619750"/>
          <a:ext cx="1428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40</xdr:row>
      <xdr:rowOff>0</xdr:rowOff>
    </xdr:from>
    <xdr:to>
      <xdr:col>16</xdr:col>
      <xdr:colOff>209550</xdr:colOff>
      <xdr:row>42</xdr:row>
      <xdr:rowOff>85725</xdr:rowOff>
    </xdr:to>
    <xdr:pic>
      <xdr:nvPicPr>
        <xdr:cNvPr id="1" name="Picture 1" descr="ralevic-potp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6753225"/>
          <a:ext cx="1428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18</xdr:row>
      <xdr:rowOff>0</xdr:rowOff>
    </xdr:from>
    <xdr:to>
      <xdr:col>16</xdr:col>
      <xdr:colOff>209550</xdr:colOff>
      <xdr:row>20</xdr:row>
      <xdr:rowOff>85725</xdr:rowOff>
    </xdr:to>
    <xdr:pic>
      <xdr:nvPicPr>
        <xdr:cNvPr id="1" name="Picture 1" descr="ralevic-potp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3190875"/>
          <a:ext cx="1428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7"/>
  <sheetViews>
    <sheetView tabSelected="1" zoomScale="70" zoomScaleNormal="70" zoomScalePageLayoutView="0" workbookViewId="0" topLeftCell="A260">
      <selection activeCell="A259" sqref="A259:AE303"/>
    </sheetView>
  </sheetViews>
  <sheetFormatPr defaultColWidth="11.57421875" defaultRowHeight="12.75"/>
  <cols>
    <col min="1" max="1" width="7.57421875" style="1" customWidth="1"/>
    <col min="2" max="2" width="25.421875" style="2" customWidth="1"/>
    <col min="3" max="3" width="6.8515625" style="3" customWidth="1"/>
    <col min="4" max="5" width="5.8515625" style="1" customWidth="1"/>
    <col min="6" max="6" width="8.7109375" style="4" customWidth="1"/>
    <col min="7" max="7" width="7.28125" style="4" customWidth="1"/>
    <col min="8" max="8" width="7.140625" style="4" customWidth="1"/>
    <col min="9" max="9" width="7.421875" style="4" customWidth="1"/>
    <col min="10" max="10" width="8.421875" style="4" customWidth="1"/>
    <col min="11" max="11" width="10.8515625" style="5" customWidth="1"/>
    <col min="12" max="12" width="8.57421875" style="1" customWidth="1"/>
    <col min="13" max="13" width="8.28125" style="1" customWidth="1"/>
    <col min="14" max="14" width="8.140625" style="4" customWidth="1"/>
    <col min="15" max="15" width="7.421875" style="6" customWidth="1"/>
    <col min="16" max="16" width="7.8515625" style="4" customWidth="1"/>
    <col min="17" max="17" width="9.00390625" style="6" customWidth="1"/>
    <col min="18" max="18" width="6.00390625" style="1" customWidth="1"/>
    <col min="19" max="21" width="5.8515625" style="1" customWidth="1"/>
    <col min="22" max="22" width="5.7109375" style="1" customWidth="1"/>
    <col min="23" max="25" width="5.8515625" style="1" customWidth="1"/>
    <col min="26" max="26" width="8.421875" style="7" customWidth="1"/>
    <col min="27" max="27" width="5.8515625" style="8" customWidth="1"/>
    <col min="28" max="28" width="7.421875" style="9" customWidth="1"/>
    <col min="29" max="29" width="7.421875" style="40" customWidth="1"/>
    <col min="30" max="30" width="26.7109375" style="42" customWidth="1"/>
    <col min="31" max="31" width="21.140625" style="10" customWidth="1"/>
    <col min="32" max="16384" width="11.57421875" style="1" customWidth="1"/>
  </cols>
  <sheetData>
    <row r="1" spans="1:34" ht="26.25" customHeight="1">
      <c r="A1" s="360"/>
      <c r="B1" s="360"/>
      <c r="C1" s="360"/>
      <c r="D1" s="392" t="s">
        <v>0</v>
      </c>
      <c r="E1" s="392"/>
      <c r="F1" s="392"/>
      <c r="G1" s="396" t="s">
        <v>1</v>
      </c>
      <c r="H1" s="396"/>
      <c r="I1" s="396"/>
      <c r="J1" s="396"/>
      <c r="K1" s="396"/>
      <c r="L1" s="358" t="s">
        <v>2</v>
      </c>
      <c r="M1" s="358"/>
      <c r="N1" s="358"/>
      <c r="O1" s="12"/>
      <c r="P1" s="11"/>
      <c r="R1" s="397" t="s">
        <v>3</v>
      </c>
      <c r="S1" s="397"/>
      <c r="T1" s="397"/>
      <c r="U1" s="397"/>
      <c r="V1" s="397"/>
      <c r="W1" s="397"/>
      <c r="X1" s="397"/>
      <c r="Y1" s="397"/>
      <c r="Z1" s="397"/>
      <c r="AA1" s="13"/>
      <c r="AB1" s="14"/>
      <c r="AC1" s="38"/>
      <c r="AG1" s="26"/>
      <c r="AH1" s="26"/>
    </row>
    <row r="2" spans="1:34" ht="16.5" customHeight="1">
      <c r="A2" s="393" t="s">
        <v>196</v>
      </c>
      <c r="B2" s="393"/>
      <c r="C2" s="393"/>
      <c r="D2" s="394" t="s">
        <v>4</v>
      </c>
      <c r="E2" s="369" t="s">
        <v>5</v>
      </c>
      <c r="F2" s="399" t="s">
        <v>6</v>
      </c>
      <c r="G2" s="364" t="s">
        <v>197</v>
      </c>
      <c r="H2" s="364" t="s">
        <v>198</v>
      </c>
      <c r="I2" s="364" t="s">
        <v>199</v>
      </c>
      <c r="J2" s="364"/>
      <c r="K2" s="379" t="s">
        <v>66</v>
      </c>
      <c r="L2" s="369" t="s">
        <v>7</v>
      </c>
      <c r="M2" s="369" t="s">
        <v>8</v>
      </c>
      <c r="N2" s="359" t="s">
        <v>9</v>
      </c>
      <c r="O2" s="373" t="s">
        <v>10</v>
      </c>
      <c r="P2" s="373" t="s">
        <v>11</v>
      </c>
      <c r="Q2" s="377" t="s">
        <v>12</v>
      </c>
      <c r="R2" s="370" t="s">
        <v>13</v>
      </c>
      <c r="S2" s="370" t="s">
        <v>14</v>
      </c>
      <c r="T2" s="370" t="s">
        <v>15</v>
      </c>
      <c r="U2" s="370" t="s">
        <v>16</v>
      </c>
      <c r="V2" s="370" t="s">
        <v>17</v>
      </c>
      <c r="W2" s="382" t="s">
        <v>18</v>
      </c>
      <c r="X2" s="370" t="s">
        <v>19</v>
      </c>
      <c r="Y2" s="370" t="s">
        <v>20</v>
      </c>
      <c r="Z2" s="388" t="s">
        <v>21</v>
      </c>
      <c r="AA2" s="398" t="s">
        <v>22</v>
      </c>
      <c r="AB2" s="387" t="s">
        <v>31</v>
      </c>
      <c r="AC2" s="386" t="s">
        <v>30</v>
      </c>
      <c r="AD2" s="391" t="s">
        <v>23</v>
      </c>
      <c r="AE2" s="362" t="s">
        <v>24</v>
      </c>
      <c r="AF2" s="383" t="s">
        <v>29</v>
      </c>
      <c r="AG2" s="26"/>
      <c r="AH2" s="26"/>
    </row>
    <row r="3" spans="1:34" ht="15" customHeight="1">
      <c r="A3" s="360"/>
      <c r="B3" s="360"/>
      <c r="C3" s="360"/>
      <c r="D3" s="395"/>
      <c r="E3" s="370"/>
      <c r="F3" s="399"/>
      <c r="G3" s="367"/>
      <c r="H3" s="367"/>
      <c r="I3" s="367"/>
      <c r="J3" s="365"/>
      <c r="K3" s="379"/>
      <c r="L3" s="370"/>
      <c r="M3" s="370"/>
      <c r="N3" s="359"/>
      <c r="O3" s="373"/>
      <c r="P3" s="373"/>
      <c r="Q3" s="377"/>
      <c r="R3" s="370"/>
      <c r="S3" s="370"/>
      <c r="T3" s="370"/>
      <c r="U3" s="370"/>
      <c r="V3" s="370"/>
      <c r="W3" s="382"/>
      <c r="X3" s="370"/>
      <c r="Y3" s="370"/>
      <c r="Z3" s="388"/>
      <c r="AA3" s="398"/>
      <c r="AB3" s="387"/>
      <c r="AC3" s="386"/>
      <c r="AD3" s="391"/>
      <c r="AE3" s="363"/>
      <c r="AF3" s="384"/>
      <c r="AG3" s="26"/>
      <c r="AH3" s="26"/>
    </row>
    <row r="4" spans="1:34" ht="21.75" customHeight="1">
      <c r="A4" s="378" t="s">
        <v>25</v>
      </c>
      <c r="B4" s="378"/>
      <c r="C4" s="378"/>
      <c r="D4" s="395"/>
      <c r="E4" s="370"/>
      <c r="F4" s="399"/>
      <c r="G4" s="367"/>
      <c r="H4" s="367"/>
      <c r="I4" s="367"/>
      <c r="J4" s="365"/>
      <c r="K4" s="379"/>
      <c r="L4" s="370"/>
      <c r="M4" s="370"/>
      <c r="N4" s="359"/>
      <c r="O4" s="373"/>
      <c r="P4" s="373"/>
      <c r="Q4" s="377"/>
      <c r="R4" s="370"/>
      <c r="S4" s="370"/>
      <c r="T4" s="370"/>
      <c r="U4" s="370"/>
      <c r="V4" s="370"/>
      <c r="W4" s="382"/>
      <c r="X4" s="370"/>
      <c r="Y4" s="370"/>
      <c r="Z4" s="388"/>
      <c r="AA4" s="398"/>
      <c r="AB4" s="387"/>
      <c r="AC4" s="386"/>
      <c r="AD4" s="391"/>
      <c r="AE4" s="363"/>
      <c r="AF4" s="384"/>
      <c r="AG4" s="26"/>
      <c r="AH4" s="26"/>
    </row>
    <row r="5" spans="1:34" ht="21.75" customHeight="1">
      <c r="A5" s="378" t="s">
        <v>26</v>
      </c>
      <c r="B5" s="378"/>
      <c r="C5" s="378"/>
      <c r="D5" s="395"/>
      <c r="E5" s="370"/>
      <c r="F5" s="399"/>
      <c r="G5" s="367"/>
      <c r="H5" s="367"/>
      <c r="I5" s="367"/>
      <c r="J5" s="365"/>
      <c r="K5" s="379"/>
      <c r="L5" s="370"/>
      <c r="M5" s="370"/>
      <c r="N5" s="359"/>
      <c r="O5" s="373"/>
      <c r="P5" s="373"/>
      <c r="Q5" s="377"/>
      <c r="R5" s="370"/>
      <c r="S5" s="370"/>
      <c r="T5" s="370"/>
      <c r="U5" s="370"/>
      <c r="V5" s="370"/>
      <c r="W5" s="382"/>
      <c r="X5" s="370"/>
      <c r="Y5" s="370"/>
      <c r="Z5" s="388"/>
      <c r="AA5" s="398"/>
      <c r="AB5" s="387"/>
      <c r="AC5" s="386"/>
      <c r="AD5" s="391"/>
      <c r="AE5" s="363"/>
      <c r="AF5" s="384"/>
      <c r="AG5" s="26"/>
      <c r="AH5" s="26"/>
    </row>
    <row r="6" spans="1:34" ht="23.25" customHeight="1">
      <c r="A6" s="380" t="s">
        <v>28</v>
      </c>
      <c r="B6" s="381"/>
      <c r="C6" s="381"/>
      <c r="D6" s="395"/>
      <c r="E6" s="370"/>
      <c r="F6" s="399"/>
      <c r="G6" s="367"/>
      <c r="H6" s="367"/>
      <c r="I6" s="367"/>
      <c r="J6" s="365"/>
      <c r="K6" s="379"/>
      <c r="L6" s="370"/>
      <c r="M6" s="370"/>
      <c r="N6" s="359"/>
      <c r="O6" s="373"/>
      <c r="P6" s="373"/>
      <c r="Q6" s="377"/>
      <c r="R6" s="370"/>
      <c r="S6" s="370"/>
      <c r="T6" s="370"/>
      <c r="U6" s="370"/>
      <c r="V6" s="370"/>
      <c r="W6" s="382"/>
      <c r="X6" s="370"/>
      <c r="Y6" s="370"/>
      <c r="Z6" s="388"/>
      <c r="AA6" s="398"/>
      <c r="AB6" s="387"/>
      <c r="AC6" s="386"/>
      <c r="AD6" s="391"/>
      <c r="AE6" s="363"/>
      <c r="AF6" s="384"/>
      <c r="AG6" s="26"/>
      <c r="AH6" s="26"/>
    </row>
    <row r="7" spans="2:34" ht="34.5" customHeight="1">
      <c r="B7" s="376" t="s">
        <v>27</v>
      </c>
      <c r="C7" s="376"/>
      <c r="D7" s="395"/>
      <c r="E7" s="370"/>
      <c r="F7" s="399"/>
      <c r="G7" s="368"/>
      <c r="H7" s="368"/>
      <c r="I7" s="368"/>
      <c r="J7" s="366"/>
      <c r="K7" s="379"/>
      <c r="L7" s="370"/>
      <c r="M7" s="370"/>
      <c r="N7" s="359"/>
      <c r="O7" s="373"/>
      <c r="P7" s="373"/>
      <c r="Q7" s="377"/>
      <c r="R7" s="370"/>
      <c r="S7" s="370"/>
      <c r="T7" s="370"/>
      <c r="U7" s="370"/>
      <c r="V7" s="370"/>
      <c r="W7" s="382"/>
      <c r="X7" s="370"/>
      <c r="Y7" s="370"/>
      <c r="Z7" s="388"/>
      <c r="AA7" s="398"/>
      <c r="AB7" s="387"/>
      <c r="AC7" s="386"/>
      <c r="AD7" s="391"/>
      <c r="AE7" s="363"/>
      <c r="AF7" s="385"/>
      <c r="AG7" s="26"/>
      <c r="AH7" s="26"/>
    </row>
    <row r="8" spans="1:34" ht="24.75" customHeight="1">
      <c r="A8" s="361" t="s">
        <v>369</v>
      </c>
      <c r="B8" s="361"/>
      <c r="C8" s="361"/>
      <c r="D8" s="15"/>
      <c r="E8" s="15"/>
      <c r="F8" s="16"/>
      <c r="G8" s="17"/>
      <c r="H8" s="17"/>
      <c r="I8" s="17"/>
      <c r="J8" s="17"/>
      <c r="L8" s="18"/>
      <c r="M8" s="18"/>
      <c r="N8" s="16"/>
      <c r="O8" s="19"/>
      <c r="P8" s="19"/>
      <c r="Q8" s="16"/>
      <c r="R8" s="91"/>
      <c r="S8" s="131"/>
      <c r="T8" s="131"/>
      <c r="U8" s="131"/>
      <c r="V8" s="131"/>
      <c r="W8" s="131"/>
      <c r="X8" s="131"/>
      <c r="Y8" s="131"/>
      <c r="Z8" s="20"/>
      <c r="AA8" s="86"/>
      <c r="AB8" s="22"/>
      <c r="AC8" s="39"/>
      <c r="AF8" s="36"/>
      <c r="AG8" s="26"/>
      <c r="AH8" s="26"/>
    </row>
    <row r="9" spans="1:34" ht="12.75">
      <c r="A9" s="91" t="s">
        <v>135</v>
      </c>
      <c r="B9" s="165" t="s">
        <v>67</v>
      </c>
      <c r="C9" s="114"/>
      <c r="D9" s="15">
        <v>4</v>
      </c>
      <c r="E9" s="15">
        <v>2</v>
      </c>
      <c r="F9" s="16">
        <f aca="true" t="shared" si="0" ref="F9:F40">SUM(D9,E9)</f>
        <v>6</v>
      </c>
      <c r="G9" s="126">
        <v>13.2</v>
      </c>
      <c r="H9" s="126">
        <v>11.2</v>
      </c>
      <c r="I9" s="164">
        <v>10.8</v>
      </c>
      <c r="J9" s="126"/>
      <c r="K9" s="16">
        <f>SUM(G9:J9)+AA9</f>
        <v>35.2</v>
      </c>
      <c r="L9" s="111">
        <v>6.15</v>
      </c>
      <c r="M9" s="111">
        <v>4.95</v>
      </c>
      <c r="N9" s="16">
        <f aca="true" t="shared" si="1" ref="N9:N40">SUM(L9:M9)</f>
        <v>11.100000000000001</v>
      </c>
      <c r="O9" s="19"/>
      <c r="P9" s="19"/>
      <c r="Q9" s="16">
        <f>SUM(O9:P9)</f>
        <v>0</v>
      </c>
      <c r="R9" s="91"/>
      <c r="S9" s="131"/>
      <c r="T9" s="131"/>
      <c r="U9" s="131"/>
      <c r="V9" s="131"/>
      <c r="W9" s="131"/>
      <c r="X9" s="131"/>
      <c r="Y9" s="131"/>
      <c r="Z9" s="24">
        <v>11.1</v>
      </c>
      <c r="AA9" s="17"/>
      <c r="AB9" s="25">
        <f>IF(Z9&gt;0,SUM(Q9,N9,K9,F9,Z9),SUM(F9,K9,Q9,N9))</f>
        <v>63.400000000000006</v>
      </c>
      <c r="AC9" s="41">
        <f>IF(Z9&gt;0,SUM(F9,K9,N9,Q9,Z9),0)</f>
        <v>63.400000000000006</v>
      </c>
      <c r="AD9" s="221" t="str">
        <f>IF(AC9&gt;90.9,"10/A (изузетан одличан)",IF(AC9&gt;80.9,"9/Б (одличан)",IF(AC9&gt;70.9,"8/Ц (врло добар)",IF(AC9&gt;60.9,"7/Д (добар)",IF(AC9&gt;50.9,"6/Е (довољан)","5/Ф (није положио)")))))</f>
        <v>7/Д (добар)</v>
      </c>
      <c r="AE9" s="163" t="s">
        <v>368</v>
      </c>
      <c r="AF9" s="37"/>
      <c r="AG9" s="26"/>
      <c r="AH9" s="26"/>
    </row>
    <row r="10" spans="1:34" ht="12.75">
      <c r="A10" s="91" t="s">
        <v>174</v>
      </c>
      <c r="B10" s="113" t="s">
        <v>68</v>
      </c>
      <c r="C10" s="115"/>
      <c r="D10" s="15">
        <v>2</v>
      </c>
      <c r="E10" s="15">
        <v>3</v>
      </c>
      <c r="F10" s="16">
        <f t="shared" si="0"/>
        <v>5</v>
      </c>
      <c r="G10" s="126">
        <v>18.6</v>
      </c>
      <c r="H10" s="126">
        <v>11.2</v>
      </c>
      <c r="I10" s="126">
        <v>12</v>
      </c>
      <c r="J10" s="126"/>
      <c r="K10" s="16">
        <f aca="true" t="shared" si="2" ref="K10:K72">SUM(G10:J10)+AA10</f>
        <v>41.8</v>
      </c>
      <c r="L10" s="111">
        <v>6.45</v>
      </c>
      <c r="M10" s="111">
        <v>6</v>
      </c>
      <c r="N10" s="16">
        <f t="shared" si="1"/>
        <v>12.45</v>
      </c>
      <c r="O10" s="19"/>
      <c r="P10" s="19"/>
      <c r="Q10" s="16">
        <f>SUM(O10:P10)</f>
        <v>0</v>
      </c>
      <c r="R10" s="91"/>
      <c r="S10" s="131"/>
      <c r="T10" s="131"/>
      <c r="U10" s="131"/>
      <c r="V10" s="131"/>
      <c r="W10" s="131"/>
      <c r="X10" s="131"/>
      <c r="Y10" s="131"/>
      <c r="Z10" s="87">
        <v>12.45</v>
      </c>
      <c r="AA10" s="17"/>
      <c r="AB10" s="25">
        <f aca="true" t="shared" si="3" ref="AB10:AB72">IF(Z10&gt;0,SUM(Q10,N10,K10,F10,Z10),SUM(F10,K10,Q10,N10))</f>
        <v>71.7</v>
      </c>
      <c r="AC10" s="41">
        <f aca="true" t="shared" si="4" ref="AC10:AC72">IF(Z10&gt;0,SUM(F10,K10,N10,Q10,Z10),0)</f>
        <v>71.7</v>
      </c>
      <c r="AD10" s="216" t="str">
        <f aca="true" t="shared" si="5" ref="AD10:AD72">IF(AC10&gt;90.9,"10/A (изузетан одличан)",IF(AC10&gt;80.9,"9/Б (одличан)",IF(AC10&gt;70.9,"8/Ц (врло добар)",IF(AC10&gt;60.9,"7/Д (добар)",IF(AC10&gt;50.9,"6/Е (довољан)","5/Ф (није положио)")))))</f>
        <v>8/Ц (врло добар)</v>
      </c>
      <c r="AE10" s="31"/>
      <c r="AF10" s="37"/>
      <c r="AG10" s="26"/>
      <c r="AH10" s="26"/>
    </row>
    <row r="11" spans="1:34" ht="12.75">
      <c r="A11" s="91" t="s">
        <v>149</v>
      </c>
      <c r="B11" s="113" t="s">
        <v>69</v>
      </c>
      <c r="C11" s="115"/>
      <c r="D11" s="15">
        <v>2</v>
      </c>
      <c r="E11" s="15">
        <v>2</v>
      </c>
      <c r="F11" s="16">
        <f t="shared" si="0"/>
        <v>4</v>
      </c>
      <c r="G11" s="126">
        <v>13.2</v>
      </c>
      <c r="H11" s="126">
        <v>11.2</v>
      </c>
      <c r="I11" s="126">
        <v>12</v>
      </c>
      <c r="J11" s="126"/>
      <c r="K11" s="16">
        <f t="shared" si="2"/>
        <v>36.4</v>
      </c>
      <c r="L11" s="121">
        <v>5.4</v>
      </c>
      <c r="M11" s="121">
        <v>5.55</v>
      </c>
      <c r="N11" s="16">
        <f t="shared" si="1"/>
        <v>10.95</v>
      </c>
      <c r="O11" s="19"/>
      <c r="P11" s="19"/>
      <c r="Q11" s="16">
        <f aca="true" t="shared" si="6" ref="Q11:Q59">SUM(O11:P11)</f>
        <v>0</v>
      </c>
      <c r="R11" s="91"/>
      <c r="S11" s="131"/>
      <c r="T11" s="131"/>
      <c r="U11" s="131"/>
      <c r="V11" s="131"/>
      <c r="W11" s="131"/>
      <c r="X11" s="131"/>
      <c r="Y11" s="131"/>
      <c r="Z11" s="87">
        <v>10.95</v>
      </c>
      <c r="AA11" s="17"/>
      <c r="AB11" s="25">
        <f t="shared" si="3"/>
        <v>62.3</v>
      </c>
      <c r="AC11" s="41">
        <f t="shared" si="4"/>
        <v>62.3</v>
      </c>
      <c r="AD11" s="216" t="str">
        <f t="shared" si="5"/>
        <v>7/Д (добар)</v>
      </c>
      <c r="AE11" s="31"/>
      <c r="AF11" s="37"/>
      <c r="AG11" s="26"/>
      <c r="AH11" s="26"/>
    </row>
    <row r="12" spans="1:32" ht="12.75">
      <c r="A12" s="91" t="s">
        <v>147</v>
      </c>
      <c r="B12" s="112" t="s">
        <v>70</v>
      </c>
      <c r="C12" s="114"/>
      <c r="D12" s="15">
        <v>4</v>
      </c>
      <c r="E12" s="15">
        <v>6</v>
      </c>
      <c r="F12" s="16">
        <f t="shared" si="0"/>
        <v>10</v>
      </c>
      <c r="G12" s="126">
        <v>18.6</v>
      </c>
      <c r="H12" s="126">
        <v>20</v>
      </c>
      <c r="I12" s="126">
        <v>18.6</v>
      </c>
      <c r="J12" s="126"/>
      <c r="K12" s="16">
        <f t="shared" si="2"/>
        <v>57.2</v>
      </c>
      <c r="L12" s="111">
        <v>6.3</v>
      </c>
      <c r="M12" s="111">
        <v>5.7</v>
      </c>
      <c r="N12" s="16">
        <f t="shared" si="1"/>
        <v>12</v>
      </c>
      <c r="O12" s="19"/>
      <c r="P12" s="19"/>
      <c r="Q12" s="16">
        <f t="shared" si="6"/>
        <v>0</v>
      </c>
      <c r="R12" s="91"/>
      <c r="S12" s="131"/>
      <c r="T12" s="131"/>
      <c r="U12" s="131"/>
      <c r="V12" s="131"/>
      <c r="W12" s="131"/>
      <c r="X12" s="131"/>
      <c r="Y12" s="131"/>
      <c r="Z12" s="24">
        <v>12</v>
      </c>
      <c r="AA12" s="17"/>
      <c r="AB12" s="25">
        <f t="shared" si="3"/>
        <v>91.2</v>
      </c>
      <c r="AC12" s="41">
        <f t="shared" si="4"/>
        <v>91.2</v>
      </c>
      <c r="AD12" s="216" t="str">
        <f t="shared" si="5"/>
        <v>10/A (изузетан одличан)</v>
      </c>
      <c r="AE12" s="31"/>
      <c r="AF12" s="37"/>
    </row>
    <row r="13" spans="1:32" ht="12.75">
      <c r="A13" s="91" t="s">
        <v>128</v>
      </c>
      <c r="B13" s="129" t="s">
        <v>71</v>
      </c>
      <c r="C13" s="115"/>
      <c r="D13" s="15">
        <v>0</v>
      </c>
      <c r="E13" s="15">
        <v>0</v>
      </c>
      <c r="F13" s="16">
        <f t="shared" si="0"/>
        <v>0</v>
      </c>
      <c r="G13" s="126"/>
      <c r="H13" s="126"/>
      <c r="I13" s="126"/>
      <c r="J13" s="126"/>
      <c r="K13" s="16">
        <f t="shared" si="2"/>
        <v>0</v>
      </c>
      <c r="L13" s="121"/>
      <c r="M13" s="121">
        <v>1</v>
      </c>
      <c r="N13" s="16">
        <f t="shared" si="1"/>
        <v>1</v>
      </c>
      <c r="O13" s="19"/>
      <c r="P13" s="19"/>
      <c r="Q13" s="16">
        <f t="shared" si="6"/>
        <v>0</v>
      </c>
      <c r="R13" s="91"/>
      <c r="S13" s="131"/>
      <c r="T13" s="131"/>
      <c r="U13" s="131"/>
      <c r="V13" s="131"/>
      <c r="W13" s="131"/>
      <c r="X13" s="131"/>
      <c r="Y13" s="131"/>
      <c r="Z13" s="24"/>
      <c r="AA13" s="17"/>
      <c r="AB13" s="25">
        <f t="shared" si="3"/>
        <v>1</v>
      </c>
      <c r="AC13" s="41">
        <f t="shared" si="4"/>
        <v>0</v>
      </c>
      <c r="AD13" s="216" t="str">
        <f t="shared" si="5"/>
        <v>5/Ф (није положио)</v>
      </c>
      <c r="AE13" s="127" t="s">
        <v>203</v>
      </c>
      <c r="AF13" s="37"/>
    </row>
    <row r="14" spans="1:32" ht="12.75">
      <c r="A14" s="91" t="s">
        <v>137</v>
      </c>
      <c r="B14" s="113" t="s">
        <v>72</v>
      </c>
      <c r="C14" s="114"/>
      <c r="D14" s="15">
        <v>3</v>
      </c>
      <c r="E14" s="15">
        <v>4</v>
      </c>
      <c r="F14" s="16">
        <f t="shared" si="0"/>
        <v>7</v>
      </c>
      <c r="G14" s="126">
        <v>18</v>
      </c>
      <c r="H14" s="126">
        <v>20</v>
      </c>
      <c r="I14" s="126">
        <v>15.6</v>
      </c>
      <c r="J14" s="126"/>
      <c r="K14" s="16">
        <f t="shared" si="2"/>
        <v>53.6</v>
      </c>
      <c r="L14" s="111">
        <v>6</v>
      </c>
      <c r="M14" s="111">
        <v>4.65</v>
      </c>
      <c r="N14" s="16">
        <f t="shared" si="1"/>
        <v>10.65</v>
      </c>
      <c r="O14" s="19"/>
      <c r="P14" s="19"/>
      <c r="Q14" s="16">
        <f t="shared" si="6"/>
        <v>0</v>
      </c>
      <c r="R14" s="91"/>
      <c r="S14" s="131"/>
      <c r="T14" s="131"/>
      <c r="U14" s="131"/>
      <c r="V14" s="131"/>
      <c r="W14" s="131"/>
      <c r="X14" s="131"/>
      <c r="Y14" s="131"/>
      <c r="Z14" s="87">
        <v>10.65</v>
      </c>
      <c r="AA14" s="17"/>
      <c r="AB14" s="25">
        <f t="shared" si="3"/>
        <v>81.9</v>
      </c>
      <c r="AC14" s="41">
        <f t="shared" si="4"/>
        <v>81.9</v>
      </c>
      <c r="AD14" s="216" t="str">
        <f t="shared" si="5"/>
        <v>9/Б (одличан)</v>
      </c>
      <c r="AE14" s="31"/>
      <c r="AF14" s="37"/>
    </row>
    <row r="15" spans="1:32" s="32" customFormat="1" ht="12.75">
      <c r="A15" s="90" t="s">
        <v>132</v>
      </c>
      <c r="B15" s="113" t="s">
        <v>73</v>
      </c>
      <c r="C15" s="115"/>
      <c r="D15" s="35">
        <v>4</v>
      </c>
      <c r="E15" s="35">
        <v>4</v>
      </c>
      <c r="F15" s="16">
        <f t="shared" si="0"/>
        <v>8</v>
      </c>
      <c r="G15" s="126">
        <v>18.6</v>
      </c>
      <c r="H15" s="126">
        <v>12.4</v>
      </c>
      <c r="I15" s="126">
        <v>11.2</v>
      </c>
      <c r="J15" s="126"/>
      <c r="K15" s="16">
        <f t="shared" si="2"/>
        <v>42.2</v>
      </c>
      <c r="L15" s="111">
        <v>7.5</v>
      </c>
      <c r="M15" s="121">
        <v>5.7</v>
      </c>
      <c r="N15" s="16">
        <f t="shared" si="1"/>
        <v>13.2</v>
      </c>
      <c r="O15" s="19"/>
      <c r="P15" s="19"/>
      <c r="Q15" s="16">
        <f t="shared" si="6"/>
        <v>0</v>
      </c>
      <c r="R15" s="91"/>
      <c r="S15" s="131"/>
      <c r="T15" s="131"/>
      <c r="U15" s="131"/>
      <c r="V15" s="131"/>
      <c r="W15" s="131"/>
      <c r="X15" s="131"/>
      <c r="Y15" s="131"/>
      <c r="Z15" s="87">
        <v>13.2</v>
      </c>
      <c r="AA15" s="17"/>
      <c r="AB15" s="25">
        <f t="shared" si="3"/>
        <v>76.60000000000001</v>
      </c>
      <c r="AC15" s="41">
        <f t="shared" si="4"/>
        <v>76.60000000000001</v>
      </c>
      <c r="AD15" s="216" t="str">
        <f t="shared" si="5"/>
        <v>8/Ц (врло добар)</v>
      </c>
      <c r="AE15" s="33"/>
      <c r="AF15" s="37"/>
    </row>
    <row r="16" spans="1:32" ht="12.75">
      <c r="A16" s="91" t="s">
        <v>168</v>
      </c>
      <c r="B16" s="113" t="s">
        <v>74</v>
      </c>
      <c r="C16" s="114"/>
      <c r="D16" s="15">
        <v>4</v>
      </c>
      <c r="E16" s="15">
        <v>4</v>
      </c>
      <c r="F16" s="16">
        <f t="shared" si="0"/>
        <v>8</v>
      </c>
      <c r="G16" s="126">
        <v>18</v>
      </c>
      <c r="H16" s="126">
        <v>17.2</v>
      </c>
      <c r="I16" s="126">
        <v>15.2</v>
      </c>
      <c r="J16" s="126"/>
      <c r="K16" s="16">
        <f t="shared" si="2"/>
        <v>50.400000000000006</v>
      </c>
      <c r="L16" s="111">
        <v>6.75</v>
      </c>
      <c r="M16" s="111">
        <v>6.75</v>
      </c>
      <c r="N16" s="16">
        <f t="shared" si="1"/>
        <v>13.5</v>
      </c>
      <c r="O16" s="19"/>
      <c r="P16" s="19"/>
      <c r="Q16" s="16">
        <f t="shared" si="6"/>
        <v>0</v>
      </c>
      <c r="R16" s="91"/>
      <c r="S16" s="131"/>
      <c r="T16" s="131"/>
      <c r="U16" s="131"/>
      <c r="V16" s="131"/>
      <c r="W16" s="131"/>
      <c r="X16" s="131"/>
      <c r="Y16" s="131"/>
      <c r="Z16" s="24">
        <v>13.5</v>
      </c>
      <c r="AA16" s="17"/>
      <c r="AB16" s="25">
        <f t="shared" si="3"/>
        <v>85.4</v>
      </c>
      <c r="AC16" s="41">
        <f t="shared" si="4"/>
        <v>85.4</v>
      </c>
      <c r="AD16" s="216" t="str">
        <f t="shared" si="5"/>
        <v>9/Б (одличан)</v>
      </c>
      <c r="AF16" s="37"/>
    </row>
    <row r="17" spans="1:32" ht="12.75">
      <c r="A17" s="91" t="s">
        <v>161</v>
      </c>
      <c r="B17" s="113" t="s">
        <v>75</v>
      </c>
      <c r="C17" s="114"/>
      <c r="D17" s="15">
        <v>4</v>
      </c>
      <c r="E17" s="15">
        <v>2</v>
      </c>
      <c r="F17" s="16">
        <f t="shared" si="0"/>
        <v>6</v>
      </c>
      <c r="G17" s="126">
        <v>15.2</v>
      </c>
      <c r="H17" s="126">
        <v>12.4</v>
      </c>
      <c r="I17" s="126">
        <v>15.6</v>
      </c>
      <c r="J17" s="126"/>
      <c r="K17" s="16">
        <f t="shared" si="2"/>
        <v>43.2</v>
      </c>
      <c r="L17" s="111">
        <v>6.15</v>
      </c>
      <c r="M17" s="111">
        <v>5.1</v>
      </c>
      <c r="N17" s="16">
        <f t="shared" si="1"/>
        <v>11.25</v>
      </c>
      <c r="O17" s="19"/>
      <c r="P17" s="19"/>
      <c r="Q17" s="16">
        <f t="shared" si="6"/>
        <v>0</v>
      </c>
      <c r="R17" s="91"/>
      <c r="S17" s="131"/>
      <c r="T17" s="131"/>
      <c r="U17" s="131"/>
      <c r="V17" s="131"/>
      <c r="W17" s="131"/>
      <c r="X17" s="131"/>
      <c r="Y17" s="131"/>
      <c r="Z17" s="24">
        <v>11.25</v>
      </c>
      <c r="AA17" s="17"/>
      <c r="AB17" s="25">
        <f t="shared" si="3"/>
        <v>71.7</v>
      </c>
      <c r="AC17" s="41">
        <f t="shared" si="4"/>
        <v>71.7</v>
      </c>
      <c r="AD17" s="216" t="str">
        <f t="shared" si="5"/>
        <v>8/Ц (врло добар)</v>
      </c>
      <c r="AF17" s="37"/>
    </row>
    <row r="18" spans="1:32" ht="12.75">
      <c r="A18" s="91" t="s">
        <v>134</v>
      </c>
      <c r="B18" s="113" t="s">
        <v>76</v>
      </c>
      <c r="C18" s="115"/>
      <c r="D18" s="15">
        <v>4</v>
      </c>
      <c r="E18" s="15">
        <v>6</v>
      </c>
      <c r="F18" s="16">
        <f t="shared" si="0"/>
        <v>10</v>
      </c>
      <c r="G18" s="126">
        <v>13.2</v>
      </c>
      <c r="H18" s="126">
        <v>11.2</v>
      </c>
      <c r="I18" s="164">
        <v>14</v>
      </c>
      <c r="J18" s="126"/>
      <c r="K18" s="16">
        <f t="shared" si="2"/>
        <v>38.4</v>
      </c>
      <c r="L18" s="111">
        <v>4.2</v>
      </c>
      <c r="M18" s="111">
        <v>4.05</v>
      </c>
      <c r="N18" s="16">
        <f t="shared" si="1"/>
        <v>8.25</v>
      </c>
      <c r="O18" s="19"/>
      <c r="P18" s="19"/>
      <c r="Q18" s="16">
        <f t="shared" si="6"/>
        <v>0</v>
      </c>
      <c r="R18" s="91"/>
      <c r="S18" s="131"/>
      <c r="T18" s="131"/>
      <c r="U18" s="131"/>
      <c r="V18" s="131"/>
      <c r="W18" s="131"/>
      <c r="X18" s="131"/>
      <c r="Y18" s="131"/>
      <c r="Z18" s="24">
        <v>8.25</v>
      </c>
      <c r="AA18" s="17"/>
      <c r="AB18" s="25">
        <f t="shared" si="3"/>
        <v>64.9</v>
      </c>
      <c r="AC18" s="41">
        <f t="shared" si="4"/>
        <v>64.9</v>
      </c>
      <c r="AD18" s="216" t="str">
        <f t="shared" si="5"/>
        <v>7/Д (добар)</v>
      </c>
      <c r="AE18" s="163" t="s">
        <v>368</v>
      </c>
      <c r="AF18" s="37"/>
    </row>
    <row r="19" spans="1:32" ht="12.75">
      <c r="A19" s="91" t="s">
        <v>156</v>
      </c>
      <c r="B19" s="113" t="s">
        <v>77</v>
      </c>
      <c r="C19" s="115"/>
      <c r="D19" s="15">
        <v>4</v>
      </c>
      <c r="E19" s="15">
        <v>6</v>
      </c>
      <c r="F19" s="16">
        <f t="shared" si="0"/>
        <v>10</v>
      </c>
      <c r="G19" s="126">
        <v>18</v>
      </c>
      <c r="H19" s="126">
        <v>20</v>
      </c>
      <c r="I19" s="126">
        <v>16</v>
      </c>
      <c r="J19" s="126"/>
      <c r="K19" s="16">
        <f t="shared" si="2"/>
        <v>54</v>
      </c>
      <c r="L19" s="111">
        <v>6.98</v>
      </c>
      <c r="M19" s="111">
        <v>5.4</v>
      </c>
      <c r="N19" s="16">
        <f t="shared" si="1"/>
        <v>12.38</v>
      </c>
      <c r="O19" s="19"/>
      <c r="P19" s="19"/>
      <c r="Q19" s="16">
        <f t="shared" si="6"/>
        <v>0</v>
      </c>
      <c r="R19" s="91"/>
      <c r="S19" s="131"/>
      <c r="T19" s="131"/>
      <c r="U19" s="131"/>
      <c r="V19" s="131"/>
      <c r="W19" s="131"/>
      <c r="X19" s="131"/>
      <c r="Y19" s="131"/>
      <c r="Z19" s="24">
        <v>12.38</v>
      </c>
      <c r="AA19" s="17"/>
      <c r="AB19" s="25">
        <f t="shared" si="3"/>
        <v>88.75999999999999</v>
      </c>
      <c r="AC19" s="41">
        <f t="shared" si="4"/>
        <v>88.75999999999999</v>
      </c>
      <c r="AD19" s="216" t="str">
        <f t="shared" si="5"/>
        <v>9/Б (одличан)</v>
      </c>
      <c r="AF19" s="37"/>
    </row>
    <row r="20" spans="1:32" ht="12.75">
      <c r="A20" s="91" t="s">
        <v>133</v>
      </c>
      <c r="B20" s="113" t="s">
        <v>78</v>
      </c>
      <c r="C20" s="114"/>
      <c r="D20" s="15">
        <v>4</v>
      </c>
      <c r="E20" s="15">
        <v>6</v>
      </c>
      <c r="F20" s="16">
        <f t="shared" si="0"/>
        <v>10</v>
      </c>
      <c r="G20" s="126">
        <v>20</v>
      </c>
      <c r="H20" s="126">
        <v>14.8</v>
      </c>
      <c r="I20" s="126">
        <v>13.2</v>
      </c>
      <c r="J20" s="126"/>
      <c r="K20" s="16">
        <f t="shared" si="2"/>
        <v>48</v>
      </c>
      <c r="L20" s="111">
        <v>6.15</v>
      </c>
      <c r="M20" s="121">
        <v>6.45</v>
      </c>
      <c r="N20" s="16">
        <f t="shared" si="1"/>
        <v>12.600000000000001</v>
      </c>
      <c r="O20" s="19"/>
      <c r="P20" s="19"/>
      <c r="Q20" s="16">
        <f t="shared" si="6"/>
        <v>0</v>
      </c>
      <c r="R20" s="91"/>
      <c r="S20" s="131"/>
      <c r="T20" s="131"/>
      <c r="U20" s="131"/>
      <c r="V20" s="131"/>
      <c r="W20" s="131"/>
      <c r="X20" s="131"/>
      <c r="Y20" s="131"/>
      <c r="Z20" s="24">
        <v>12.6</v>
      </c>
      <c r="AA20" s="17"/>
      <c r="AB20" s="25">
        <f t="shared" si="3"/>
        <v>83.19999999999999</v>
      </c>
      <c r="AC20" s="41">
        <f t="shared" si="4"/>
        <v>83.19999999999999</v>
      </c>
      <c r="AD20" s="216" t="str">
        <f t="shared" si="5"/>
        <v>9/Б (одличан)</v>
      </c>
      <c r="AE20" s="31"/>
      <c r="AF20" s="37"/>
    </row>
    <row r="21" spans="1:32" s="32" customFormat="1" ht="12.75">
      <c r="A21" s="90" t="s">
        <v>140</v>
      </c>
      <c r="B21" s="113" t="s">
        <v>79</v>
      </c>
      <c r="C21" s="114"/>
      <c r="D21" s="35">
        <v>4</v>
      </c>
      <c r="E21" s="35">
        <v>2</v>
      </c>
      <c r="F21" s="16">
        <f t="shared" si="0"/>
        <v>6</v>
      </c>
      <c r="G21" s="126">
        <v>17.2</v>
      </c>
      <c r="H21" s="126">
        <v>16.8</v>
      </c>
      <c r="I21" s="126">
        <v>19.4</v>
      </c>
      <c r="J21" s="126"/>
      <c r="K21" s="16">
        <f t="shared" si="2"/>
        <v>53.4</v>
      </c>
      <c r="L21" s="111">
        <v>6.75</v>
      </c>
      <c r="M21" s="111">
        <v>4.5</v>
      </c>
      <c r="N21" s="16">
        <f t="shared" si="1"/>
        <v>11.25</v>
      </c>
      <c r="O21" s="19"/>
      <c r="P21" s="19"/>
      <c r="Q21" s="16">
        <f t="shared" si="6"/>
        <v>0</v>
      </c>
      <c r="R21" s="91"/>
      <c r="S21" s="131"/>
      <c r="T21" s="131"/>
      <c r="U21" s="131"/>
      <c r="V21" s="131"/>
      <c r="W21" s="131"/>
      <c r="X21" s="131"/>
      <c r="Y21" s="131"/>
      <c r="Z21" s="24">
        <v>11.25</v>
      </c>
      <c r="AA21" s="17"/>
      <c r="AB21" s="25">
        <f t="shared" si="3"/>
        <v>81.9</v>
      </c>
      <c r="AC21" s="41">
        <f t="shared" si="4"/>
        <v>81.9</v>
      </c>
      <c r="AD21" s="216" t="str">
        <f t="shared" si="5"/>
        <v>9/Б (одличан)</v>
      </c>
      <c r="AE21" s="31"/>
      <c r="AF21" s="37"/>
    </row>
    <row r="22" spans="1:32" ht="12.75">
      <c r="A22" s="91" t="s">
        <v>152</v>
      </c>
      <c r="B22" s="113" t="s">
        <v>80</v>
      </c>
      <c r="C22" s="114"/>
      <c r="D22" s="15">
        <v>3</v>
      </c>
      <c r="E22" s="15">
        <v>0</v>
      </c>
      <c r="F22" s="16">
        <f t="shared" si="0"/>
        <v>3</v>
      </c>
      <c r="G22" s="126">
        <v>18</v>
      </c>
      <c r="H22" s="126">
        <v>16</v>
      </c>
      <c r="I22" s="126">
        <v>15.6</v>
      </c>
      <c r="J22" s="126"/>
      <c r="K22" s="16">
        <f t="shared" si="2"/>
        <v>49.6</v>
      </c>
      <c r="L22" s="111">
        <v>5.4</v>
      </c>
      <c r="M22" s="111"/>
      <c r="N22" s="16">
        <f t="shared" si="1"/>
        <v>5.4</v>
      </c>
      <c r="O22" s="19"/>
      <c r="P22" s="19"/>
      <c r="Q22" s="16">
        <f t="shared" si="6"/>
        <v>0</v>
      </c>
      <c r="R22" s="91"/>
      <c r="S22" s="131"/>
      <c r="T22" s="131"/>
      <c r="U22" s="131">
        <v>8</v>
      </c>
      <c r="V22" s="131"/>
      <c r="W22" s="131"/>
      <c r="X22" s="131"/>
      <c r="Y22" s="131"/>
      <c r="Z22" s="24">
        <v>11.4</v>
      </c>
      <c r="AA22" s="17"/>
      <c r="AB22" s="25">
        <f t="shared" si="3"/>
        <v>69.4</v>
      </c>
      <c r="AC22" s="41">
        <f t="shared" si="4"/>
        <v>69.4</v>
      </c>
      <c r="AD22" s="221" t="str">
        <f t="shared" si="5"/>
        <v>7/Д (добар)</v>
      </c>
      <c r="AE22" s="125"/>
      <c r="AF22" s="37"/>
    </row>
    <row r="23" spans="1:32" ht="12.75">
      <c r="A23" s="91" t="s">
        <v>129</v>
      </c>
      <c r="B23" s="129" t="s">
        <v>81</v>
      </c>
      <c r="C23" s="115"/>
      <c r="D23" s="15">
        <v>0</v>
      </c>
      <c r="E23" s="15">
        <v>0</v>
      </c>
      <c r="F23" s="16">
        <f t="shared" si="0"/>
        <v>0</v>
      </c>
      <c r="G23" s="126"/>
      <c r="H23" s="126"/>
      <c r="I23" s="126"/>
      <c r="J23" s="126"/>
      <c r="K23" s="16">
        <f t="shared" si="2"/>
        <v>0</v>
      </c>
      <c r="L23" s="111"/>
      <c r="M23" s="111"/>
      <c r="N23" s="16">
        <f t="shared" si="1"/>
        <v>0</v>
      </c>
      <c r="O23" s="19"/>
      <c r="P23" s="19"/>
      <c r="Q23" s="16">
        <f t="shared" si="6"/>
        <v>0</v>
      </c>
      <c r="R23" s="91"/>
      <c r="S23" s="131"/>
      <c r="T23" s="131"/>
      <c r="U23" s="131"/>
      <c r="V23" s="131"/>
      <c r="W23" s="131"/>
      <c r="X23" s="131"/>
      <c r="Y23" s="131"/>
      <c r="Z23" s="24"/>
      <c r="AA23" s="17"/>
      <c r="AB23" s="25">
        <f t="shared" si="3"/>
        <v>0</v>
      </c>
      <c r="AC23" s="41">
        <f t="shared" si="4"/>
        <v>0</v>
      </c>
      <c r="AD23" s="216" t="str">
        <f t="shared" si="5"/>
        <v>5/Ф (није положио)</v>
      </c>
      <c r="AE23" s="127" t="s">
        <v>203</v>
      </c>
      <c r="AF23" s="37"/>
    </row>
    <row r="24" spans="1:32" ht="12.75">
      <c r="A24" s="91" t="s">
        <v>163</v>
      </c>
      <c r="B24" s="113" t="s">
        <v>82</v>
      </c>
      <c r="C24" s="114"/>
      <c r="D24" s="15">
        <v>2</v>
      </c>
      <c r="E24" s="15">
        <v>4</v>
      </c>
      <c r="F24" s="16">
        <f t="shared" si="0"/>
        <v>6</v>
      </c>
      <c r="G24" s="126">
        <v>16.4</v>
      </c>
      <c r="H24" s="126">
        <v>13.6</v>
      </c>
      <c r="I24" s="126">
        <v>15.6</v>
      </c>
      <c r="J24" s="126"/>
      <c r="K24" s="16">
        <f t="shared" si="2"/>
        <v>45.6</v>
      </c>
      <c r="L24" s="111">
        <v>6.15</v>
      </c>
      <c r="M24" s="111">
        <v>4.2</v>
      </c>
      <c r="N24" s="16">
        <f t="shared" si="1"/>
        <v>10.350000000000001</v>
      </c>
      <c r="O24" s="19"/>
      <c r="P24" s="19"/>
      <c r="Q24" s="16">
        <f t="shared" si="6"/>
        <v>0</v>
      </c>
      <c r="R24" s="91"/>
      <c r="S24" s="131"/>
      <c r="T24" s="131"/>
      <c r="U24" s="131"/>
      <c r="V24" s="131"/>
      <c r="W24" s="131"/>
      <c r="X24" s="131"/>
      <c r="Y24" s="131"/>
      <c r="Z24" s="24">
        <v>10.35</v>
      </c>
      <c r="AA24" s="17"/>
      <c r="AB24" s="25">
        <f t="shared" si="3"/>
        <v>72.3</v>
      </c>
      <c r="AC24" s="41">
        <f t="shared" si="4"/>
        <v>72.3</v>
      </c>
      <c r="AD24" s="216" t="str">
        <f t="shared" si="5"/>
        <v>8/Ц (врло добар)</v>
      </c>
      <c r="AF24" s="37"/>
    </row>
    <row r="25" spans="1:32" ht="12.75">
      <c r="A25" s="91" t="s">
        <v>165</v>
      </c>
      <c r="B25" s="113" t="s">
        <v>83</v>
      </c>
      <c r="C25" s="115"/>
      <c r="D25" s="15">
        <v>4</v>
      </c>
      <c r="E25" s="15">
        <v>2</v>
      </c>
      <c r="F25" s="16">
        <f t="shared" si="0"/>
        <v>6</v>
      </c>
      <c r="G25" s="126">
        <v>16</v>
      </c>
      <c r="H25" s="126">
        <v>15.2</v>
      </c>
      <c r="I25" s="126">
        <v>16.4</v>
      </c>
      <c r="J25" s="126"/>
      <c r="K25" s="16">
        <f t="shared" si="2"/>
        <v>47.599999999999994</v>
      </c>
      <c r="L25" s="111">
        <v>5.7</v>
      </c>
      <c r="M25" s="111">
        <v>5.25</v>
      </c>
      <c r="N25" s="16">
        <f t="shared" si="1"/>
        <v>10.95</v>
      </c>
      <c r="O25" s="19"/>
      <c r="P25" s="19"/>
      <c r="Q25" s="16">
        <f t="shared" si="6"/>
        <v>0</v>
      </c>
      <c r="R25" s="91"/>
      <c r="S25" s="131"/>
      <c r="T25" s="131"/>
      <c r="U25" s="131"/>
      <c r="V25" s="131"/>
      <c r="W25" s="131"/>
      <c r="X25" s="131"/>
      <c r="Y25" s="131"/>
      <c r="Z25" s="24">
        <v>10.95</v>
      </c>
      <c r="AA25" s="17"/>
      <c r="AB25" s="25">
        <f t="shared" si="3"/>
        <v>75.5</v>
      </c>
      <c r="AC25" s="41">
        <f t="shared" si="4"/>
        <v>75.5</v>
      </c>
      <c r="AD25" s="216" t="str">
        <f t="shared" si="5"/>
        <v>8/Ц (врло добар)</v>
      </c>
      <c r="AF25" s="37"/>
    </row>
    <row r="26" spans="1:32" ht="12.75">
      <c r="A26" s="91" t="s">
        <v>127</v>
      </c>
      <c r="B26" s="113" t="s">
        <v>84</v>
      </c>
      <c r="C26" s="114"/>
      <c r="D26" s="15">
        <v>4</v>
      </c>
      <c r="E26" s="15">
        <v>6</v>
      </c>
      <c r="F26" s="16">
        <f t="shared" si="0"/>
        <v>10</v>
      </c>
      <c r="G26" s="126">
        <v>20</v>
      </c>
      <c r="H26" s="126">
        <v>14.8</v>
      </c>
      <c r="I26" s="126">
        <v>17.2</v>
      </c>
      <c r="J26" s="126"/>
      <c r="K26" s="16">
        <f t="shared" si="2"/>
        <v>52</v>
      </c>
      <c r="L26" s="111">
        <v>6.45</v>
      </c>
      <c r="M26" s="111">
        <v>5.1</v>
      </c>
      <c r="N26" s="16">
        <f t="shared" si="1"/>
        <v>11.55</v>
      </c>
      <c r="O26" s="19"/>
      <c r="P26" s="19"/>
      <c r="Q26" s="16">
        <f t="shared" si="6"/>
        <v>0</v>
      </c>
      <c r="R26" s="91"/>
      <c r="S26" s="131"/>
      <c r="T26" s="131"/>
      <c r="U26" s="131"/>
      <c r="V26" s="131"/>
      <c r="W26" s="131"/>
      <c r="X26" s="131"/>
      <c r="Y26" s="131"/>
      <c r="Z26" s="24">
        <v>11.55</v>
      </c>
      <c r="AA26" s="17"/>
      <c r="AB26" s="25">
        <f t="shared" si="3"/>
        <v>85.1</v>
      </c>
      <c r="AC26" s="41">
        <f t="shared" si="4"/>
        <v>85.1</v>
      </c>
      <c r="AD26" s="216" t="str">
        <f t="shared" si="5"/>
        <v>9/Б (одличан)</v>
      </c>
      <c r="AF26" s="37"/>
    </row>
    <row r="27" spans="1:32" ht="12.75">
      <c r="A27" s="91" t="s">
        <v>141</v>
      </c>
      <c r="B27" s="113" t="s">
        <v>85</v>
      </c>
      <c r="C27" s="114"/>
      <c r="D27" s="15">
        <v>0</v>
      </c>
      <c r="E27" s="15">
        <v>0</v>
      </c>
      <c r="F27" s="16">
        <f t="shared" si="0"/>
        <v>0</v>
      </c>
      <c r="G27" s="126">
        <v>18.6</v>
      </c>
      <c r="H27" s="126">
        <v>12.4</v>
      </c>
      <c r="I27" s="126">
        <v>11.2</v>
      </c>
      <c r="J27" s="126"/>
      <c r="K27" s="16">
        <f t="shared" si="2"/>
        <v>42.2</v>
      </c>
      <c r="L27" s="111">
        <v>4.95</v>
      </c>
      <c r="M27" s="111">
        <v>5.25</v>
      </c>
      <c r="N27" s="16">
        <f t="shared" si="1"/>
        <v>10.2</v>
      </c>
      <c r="O27" s="19"/>
      <c r="P27" s="19"/>
      <c r="Q27" s="16">
        <f t="shared" si="6"/>
        <v>0</v>
      </c>
      <c r="R27" s="91"/>
      <c r="S27" s="131"/>
      <c r="T27" s="131"/>
      <c r="U27" s="131"/>
      <c r="V27" s="131"/>
      <c r="W27" s="131"/>
      <c r="X27" s="131"/>
      <c r="Y27" s="131"/>
      <c r="Z27" s="24">
        <v>10.2</v>
      </c>
      <c r="AA27" s="17"/>
      <c r="AB27" s="25">
        <f t="shared" si="3"/>
        <v>62.60000000000001</v>
      </c>
      <c r="AC27" s="41">
        <f t="shared" si="4"/>
        <v>62.60000000000001</v>
      </c>
      <c r="AD27" s="216" t="str">
        <f t="shared" si="5"/>
        <v>7/Д (добар)</v>
      </c>
      <c r="AF27" s="37"/>
    </row>
    <row r="28" spans="1:32" ht="12.75">
      <c r="A28" s="91" t="s">
        <v>183</v>
      </c>
      <c r="B28" s="129" t="s">
        <v>86</v>
      </c>
      <c r="C28" s="114"/>
      <c r="D28" s="15">
        <v>2</v>
      </c>
      <c r="E28" s="15">
        <v>0</v>
      </c>
      <c r="F28" s="16">
        <f t="shared" si="0"/>
        <v>2</v>
      </c>
      <c r="G28" s="126"/>
      <c r="H28" s="126"/>
      <c r="I28" s="126"/>
      <c r="J28" s="126"/>
      <c r="K28" s="16">
        <f t="shared" si="2"/>
        <v>0</v>
      </c>
      <c r="L28" s="111"/>
      <c r="M28" s="111"/>
      <c r="N28" s="16">
        <f t="shared" si="1"/>
        <v>0</v>
      </c>
      <c r="O28" s="19"/>
      <c r="P28" s="19"/>
      <c r="Q28" s="16">
        <f t="shared" si="6"/>
        <v>0</v>
      </c>
      <c r="R28" s="91"/>
      <c r="S28" s="131"/>
      <c r="T28" s="131"/>
      <c r="U28" s="131"/>
      <c r="V28" s="131"/>
      <c r="W28" s="131"/>
      <c r="X28" s="131"/>
      <c r="Y28" s="131"/>
      <c r="Z28" s="24"/>
      <c r="AA28" s="17"/>
      <c r="AB28" s="25">
        <f t="shared" si="3"/>
        <v>2</v>
      </c>
      <c r="AC28" s="41">
        <f t="shared" si="4"/>
        <v>0</v>
      </c>
      <c r="AD28" s="216" t="str">
        <f t="shared" si="5"/>
        <v>5/Ф (није положио)</v>
      </c>
      <c r="AE28" s="127" t="s">
        <v>203</v>
      </c>
      <c r="AF28" s="37"/>
    </row>
    <row r="29" spans="1:32" s="32" customFormat="1" ht="12.75">
      <c r="A29" s="90" t="s">
        <v>177</v>
      </c>
      <c r="B29" s="113" t="s">
        <v>87</v>
      </c>
      <c r="C29" s="114"/>
      <c r="D29" s="35">
        <v>4</v>
      </c>
      <c r="E29" s="35">
        <v>6</v>
      </c>
      <c r="F29" s="16">
        <f t="shared" si="0"/>
        <v>10</v>
      </c>
      <c r="G29" s="126">
        <v>13.2</v>
      </c>
      <c r="H29" s="126">
        <v>11.2</v>
      </c>
      <c r="I29" s="126">
        <v>15.2</v>
      </c>
      <c r="J29" s="126"/>
      <c r="K29" s="16">
        <f t="shared" si="2"/>
        <v>39.599999999999994</v>
      </c>
      <c r="L29" s="111">
        <v>5.7</v>
      </c>
      <c r="M29" s="111">
        <v>5.4</v>
      </c>
      <c r="N29" s="16">
        <f t="shared" si="1"/>
        <v>11.100000000000001</v>
      </c>
      <c r="O29" s="19"/>
      <c r="P29" s="19"/>
      <c r="Q29" s="16">
        <f t="shared" si="6"/>
        <v>0</v>
      </c>
      <c r="R29" s="91"/>
      <c r="S29" s="131"/>
      <c r="T29" s="131"/>
      <c r="U29" s="131"/>
      <c r="V29" s="131"/>
      <c r="W29" s="131"/>
      <c r="X29" s="131"/>
      <c r="Y29" s="131"/>
      <c r="Z29" s="24">
        <v>11.1</v>
      </c>
      <c r="AA29" s="17"/>
      <c r="AB29" s="25">
        <f t="shared" si="3"/>
        <v>71.8</v>
      </c>
      <c r="AC29" s="41">
        <f t="shared" si="4"/>
        <v>71.8</v>
      </c>
      <c r="AD29" s="216" t="str">
        <f t="shared" si="5"/>
        <v>8/Ц (врло добар)</v>
      </c>
      <c r="AE29" s="31"/>
      <c r="AF29" s="37"/>
    </row>
    <row r="30" spans="1:32" ht="12.75">
      <c r="A30" s="91" t="s">
        <v>139</v>
      </c>
      <c r="B30" s="113" t="s">
        <v>88</v>
      </c>
      <c r="C30" s="115"/>
      <c r="D30" s="15">
        <v>4</v>
      </c>
      <c r="E30" s="15">
        <v>2</v>
      </c>
      <c r="F30" s="16">
        <f t="shared" si="0"/>
        <v>6</v>
      </c>
      <c r="G30" s="126">
        <v>15.2</v>
      </c>
      <c r="H30" s="126">
        <v>11.2</v>
      </c>
      <c r="I30" s="126">
        <v>17.2</v>
      </c>
      <c r="J30" s="126"/>
      <c r="K30" s="16">
        <f t="shared" si="2"/>
        <v>43.599999999999994</v>
      </c>
      <c r="L30" s="111">
        <v>6</v>
      </c>
      <c r="M30" s="121"/>
      <c r="N30" s="16">
        <f t="shared" si="1"/>
        <v>6</v>
      </c>
      <c r="O30" s="19"/>
      <c r="P30" s="19"/>
      <c r="Q30" s="16">
        <f t="shared" si="6"/>
        <v>0</v>
      </c>
      <c r="R30" s="91"/>
      <c r="S30" s="131"/>
      <c r="T30" s="131"/>
      <c r="U30" s="131"/>
      <c r="V30" s="131"/>
      <c r="W30" s="131"/>
      <c r="X30" s="131"/>
      <c r="Y30" s="131"/>
      <c r="Z30" s="24">
        <v>12.9</v>
      </c>
      <c r="AA30" s="17"/>
      <c r="AB30" s="25">
        <f t="shared" si="3"/>
        <v>68.5</v>
      </c>
      <c r="AC30" s="41">
        <f t="shared" si="4"/>
        <v>68.5</v>
      </c>
      <c r="AD30" s="221" t="str">
        <f t="shared" si="5"/>
        <v>7/Д (добар)</v>
      </c>
      <c r="AE30" s="125"/>
      <c r="AF30" s="37"/>
    </row>
    <row r="31" spans="1:32" ht="12.75">
      <c r="A31" s="91" t="s">
        <v>179</v>
      </c>
      <c r="B31" s="113" t="s">
        <v>89</v>
      </c>
      <c r="C31" s="114"/>
      <c r="D31" s="15">
        <v>3</v>
      </c>
      <c r="E31" s="15">
        <v>0</v>
      </c>
      <c r="F31" s="16">
        <f t="shared" si="0"/>
        <v>3</v>
      </c>
      <c r="G31" s="126">
        <v>16.4</v>
      </c>
      <c r="H31" s="126">
        <v>12.4</v>
      </c>
      <c r="I31" s="126">
        <v>13.2</v>
      </c>
      <c r="J31" s="126"/>
      <c r="K31" s="16">
        <f t="shared" si="2"/>
        <v>42</v>
      </c>
      <c r="L31" s="111">
        <v>5.4</v>
      </c>
      <c r="M31" s="111">
        <v>5.4</v>
      </c>
      <c r="N31" s="16">
        <f t="shared" si="1"/>
        <v>10.8</v>
      </c>
      <c r="O31" s="19"/>
      <c r="P31" s="19"/>
      <c r="Q31" s="16">
        <f t="shared" si="6"/>
        <v>0</v>
      </c>
      <c r="R31" s="91"/>
      <c r="S31" s="131"/>
      <c r="T31" s="131"/>
      <c r="U31" s="131"/>
      <c r="V31" s="131"/>
      <c r="W31" s="131"/>
      <c r="X31" s="131"/>
      <c r="Y31" s="131"/>
      <c r="Z31" s="24">
        <v>10.8</v>
      </c>
      <c r="AA31" s="17"/>
      <c r="AB31" s="25">
        <f t="shared" si="3"/>
        <v>66.6</v>
      </c>
      <c r="AC31" s="41">
        <f t="shared" si="4"/>
        <v>66.6</v>
      </c>
      <c r="AD31" s="216" t="str">
        <f t="shared" si="5"/>
        <v>7/Д (добар)</v>
      </c>
      <c r="AF31" s="37"/>
    </row>
    <row r="32" spans="1:32" ht="12.75">
      <c r="A32" s="91" t="s">
        <v>171</v>
      </c>
      <c r="B32" s="113" t="s">
        <v>90</v>
      </c>
      <c r="C32" s="114"/>
      <c r="D32" s="15">
        <v>4</v>
      </c>
      <c r="E32" s="15">
        <v>0</v>
      </c>
      <c r="F32" s="16">
        <f t="shared" si="0"/>
        <v>4</v>
      </c>
      <c r="G32" s="126">
        <v>16</v>
      </c>
      <c r="H32" s="126">
        <v>15.2</v>
      </c>
      <c r="I32" s="126">
        <v>18</v>
      </c>
      <c r="J32" s="126"/>
      <c r="K32" s="16">
        <f t="shared" si="2"/>
        <v>49.2</v>
      </c>
      <c r="L32" s="111">
        <v>5.25</v>
      </c>
      <c r="M32" s="111">
        <v>4.2</v>
      </c>
      <c r="N32" s="16">
        <f t="shared" si="1"/>
        <v>9.45</v>
      </c>
      <c r="O32" s="19"/>
      <c r="P32" s="19"/>
      <c r="Q32" s="16">
        <f t="shared" si="6"/>
        <v>0</v>
      </c>
      <c r="R32" s="91"/>
      <c r="S32" s="131"/>
      <c r="T32" s="131"/>
      <c r="U32" s="131"/>
      <c r="V32" s="131"/>
      <c r="W32" s="131"/>
      <c r="X32" s="131"/>
      <c r="Y32" s="131"/>
      <c r="Z32" s="24">
        <v>9.45</v>
      </c>
      <c r="AA32" s="17"/>
      <c r="AB32" s="25">
        <f t="shared" si="3"/>
        <v>72.10000000000001</v>
      </c>
      <c r="AC32" s="41">
        <f t="shared" si="4"/>
        <v>72.10000000000001</v>
      </c>
      <c r="AD32" s="216" t="str">
        <f t="shared" si="5"/>
        <v>8/Ц (врло добар)</v>
      </c>
      <c r="AF32" s="37"/>
    </row>
    <row r="33" spans="1:32" ht="12.75">
      <c r="A33" s="91" t="s">
        <v>130</v>
      </c>
      <c r="B33" s="118" t="s">
        <v>91</v>
      </c>
      <c r="C33" s="114"/>
      <c r="D33" s="15">
        <v>2</v>
      </c>
      <c r="E33" s="15">
        <v>3</v>
      </c>
      <c r="F33" s="16">
        <f t="shared" si="0"/>
        <v>5</v>
      </c>
      <c r="G33" s="126">
        <v>16.4</v>
      </c>
      <c r="H33" s="126">
        <v>11.2</v>
      </c>
      <c r="I33" s="126">
        <v>19.4</v>
      </c>
      <c r="J33" s="126"/>
      <c r="K33" s="16">
        <f t="shared" si="2"/>
        <v>47</v>
      </c>
      <c r="L33" s="111">
        <v>5.7</v>
      </c>
      <c r="M33" s="111">
        <v>3.9</v>
      </c>
      <c r="N33" s="16">
        <f t="shared" si="1"/>
        <v>9.6</v>
      </c>
      <c r="O33" s="19"/>
      <c r="P33" s="19"/>
      <c r="Q33" s="16">
        <f t="shared" si="6"/>
        <v>0</v>
      </c>
      <c r="R33" s="91"/>
      <c r="S33" s="131"/>
      <c r="T33" s="131"/>
      <c r="U33" s="131"/>
      <c r="V33" s="131"/>
      <c r="W33" s="131"/>
      <c r="X33" s="131"/>
      <c r="Y33" s="131"/>
      <c r="Z33" s="24">
        <v>9.6</v>
      </c>
      <c r="AA33" s="17"/>
      <c r="AB33" s="25">
        <f t="shared" si="3"/>
        <v>71.2</v>
      </c>
      <c r="AC33" s="41">
        <f t="shared" si="4"/>
        <v>71.2</v>
      </c>
      <c r="AD33" s="216" t="str">
        <f t="shared" si="5"/>
        <v>8/Ц (врло добар)</v>
      </c>
      <c r="AE33" s="88"/>
      <c r="AF33" s="37"/>
    </row>
    <row r="34" spans="1:32" ht="12.75">
      <c r="A34" s="91" t="s">
        <v>169</v>
      </c>
      <c r="B34" s="113" t="s">
        <v>92</v>
      </c>
      <c r="C34" s="114"/>
      <c r="D34" s="15">
        <v>4</v>
      </c>
      <c r="E34" s="15">
        <v>2</v>
      </c>
      <c r="F34" s="16">
        <f t="shared" si="0"/>
        <v>6</v>
      </c>
      <c r="G34" s="126">
        <v>17.2</v>
      </c>
      <c r="H34" s="126">
        <v>15.2</v>
      </c>
      <c r="I34" s="126">
        <v>18</v>
      </c>
      <c r="J34" s="126"/>
      <c r="K34" s="16">
        <f t="shared" si="2"/>
        <v>50.4</v>
      </c>
      <c r="L34" s="111">
        <v>6</v>
      </c>
      <c r="M34" s="111">
        <v>5.25</v>
      </c>
      <c r="N34" s="16">
        <f t="shared" si="1"/>
        <v>11.25</v>
      </c>
      <c r="O34" s="19"/>
      <c r="P34" s="19"/>
      <c r="Q34" s="16">
        <f t="shared" si="6"/>
        <v>0</v>
      </c>
      <c r="R34" s="91"/>
      <c r="S34" s="131"/>
      <c r="T34" s="131"/>
      <c r="U34" s="131"/>
      <c r="V34" s="131"/>
      <c r="W34" s="131"/>
      <c r="X34" s="131"/>
      <c r="Y34" s="131"/>
      <c r="Z34" s="24">
        <v>11.25</v>
      </c>
      <c r="AA34" s="17"/>
      <c r="AB34" s="25">
        <f t="shared" si="3"/>
        <v>78.9</v>
      </c>
      <c r="AC34" s="41">
        <f t="shared" si="4"/>
        <v>78.9</v>
      </c>
      <c r="AD34" s="216" t="str">
        <f t="shared" si="5"/>
        <v>8/Ц (врло добар)</v>
      </c>
      <c r="AE34" s="31"/>
      <c r="AF34" s="37"/>
    </row>
    <row r="35" spans="1:32" ht="12.75">
      <c r="A35" s="91" t="s">
        <v>178</v>
      </c>
      <c r="B35" s="172" t="s">
        <v>93</v>
      </c>
      <c r="C35" s="115"/>
      <c r="D35" s="15">
        <v>0</v>
      </c>
      <c r="E35" s="15">
        <v>0</v>
      </c>
      <c r="F35" s="16">
        <f t="shared" si="0"/>
        <v>0</v>
      </c>
      <c r="G35" s="126">
        <v>16</v>
      </c>
      <c r="H35" s="126">
        <v>13.2</v>
      </c>
      <c r="I35" s="126">
        <v>11.2</v>
      </c>
      <c r="J35" s="126"/>
      <c r="K35" s="16">
        <f t="shared" si="2"/>
        <v>40.4</v>
      </c>
      <c r="L35" s="111"/>
      <c r="M35" s="111"/>
      <c r="N35" s="16">
        <f t="shared" si="1"/>
        <v>0</v>
      </c>
      <c r="O35" s="19">
        <v>5.7</v>
      </c>
      <c r="P35" s="19"/>
      <c r="Q35" s="16">
        <f t="shared" si="6"/>
        <v>5.7</v>
      </c>
      <c r="R35" s="91"/>
      <c r="S35" s="131"/>
      <c r="T35" s="131"/>
      <c r="U35" s="131"/>
      <c r="V35" s="131"/>
      <c r="W35" s="131"/>
      <c r="X35" s="131"/>
      <c r="Y35" s="131"/>
      <c r="Z35" s="24">
        <v>10.2</v>
      </c>
      <c r="AA35" s="17"/>
      <c r="AB35" s="25">
        <f t="shared" si="3"/>
        <v>56.3</v>
      </c>
      <c r="AC35" s="41">
        <f t="shared" si="4"/>
        <v>56.3</v>
      </c>
      <c r="AD35" s="221" t="str">
        <f t="shared" si="5"/>
        <v>6/Е (довољан)</v>
      </c>
      <c r="AE35" s="125"/>
      <c r="AF35" s="37"/>
    </row>
    <row r="36" spans="1:32" s="32" customFormat="1" ht="12.75">
      <c r="A36" s="90" t="s">
        <v>136</v>
      </c>
      <c r="B36" s="113" t="s">
        <v>94</v>
      </c>
      <c r="C36" s="115"/>
      <c r="D36" s="35">
        <v>2</v>
      </c>
      <c r="E36" s="35">
        <v>6</v>
      </c>
      <c r="F36" s="16">
        <f t="shared" si="0"/>
        <v>8</v>
      </c>
      <c r="G36" s="126">
        <v>17.2</v>
      </c>
      <c r="H36" s="126">
        <v>16.4</v>
      </c>
      <c r="I36" s="126">
        <v>13.2</v>
      </c>
      <c r="J36" s="126"/>
      <c r="K36" s="16">
        <f t="shared" si="2"/>
        <v>46.8</v>
      </c>
      <c r="L36" s="121"/>
      <c r="M36" s="121">
        <v>4.5</v>
      </c>
      <c r="N36" s="16">
        <f t="shared" si="1"/>
        <v>4.5</v>
      </c>
      <c r="O36" s="19"/>
      <c r="P36" s="19"/>
      <c r="Q36" s="16">
        <f t="shared" si="6"/>
        <v>0</v>
      </c>
      <c r="R36" s="91"/>
      <c r="S36" s="131"/>
      <c r="T36" s="131"/>
      <c r="U36" s="131" t="s">
        <v>206</v>
      </c>
      <c r="V36" s="131"/>
      <c r="W36" s="131"/>
      <c r="X36" s="131"/>
      <c r="Y36" s="131"/>
      <c r="Z36" s="24">
        <v>12.3</v>
      </c>
      <c r="AA36" s="17"/>
      <c r="AB36" s="25">
        <f t="shared" si="3"/>
        <v>71.6</v>
      </c>
      <c r="AC36" s="41">
        <f t="shared" si="4"/>
        <v>71.6</v>
      </c>
      <c r="AD36" s="221" t="str">
        <f t="shared" si="5"/>
        <v>8/Ц (врло добар)</v>
      </c>
      <c r="AE36" s="125"/>
      <c r="AF36" s="37"/>
    </row>
    <row r="37" spans="1:32" s="32" customFormat="1" ht="12.75">
      <c r="A37" s="90" t="s">
        <v>173</v>
      </c>
      <c r="B37" s="113" t="s">
        <v>95</v>
      </c>
      <c r="C37" s="114"/>
      <c r="D37" s="35">
        <v>4</v>
      </c>
      <c r="E37" s="35">
        <v>6</v>
      </c>
      <c r="F37" s="16">
        <f t="shared" si="0"/>
        <v>10</v>
      </c>
      <c r="G37" s="126">
        <v>13.2</v>
      </c>
      <c r="H37" s="126">
        <v>11.2</v>
      </c>
      <c r="I37" s="126">
        <v>13.2</v>
      </c>
      <c r="J37" s="126"/>
      <c r="K37" s="16">
        <f t="shared" si="2"/>
        <v>37.599999999999994</v>
      </c>
      <c r="L37" s="111">
        <v>5.7</v>
      </c>
      <c r="M37" s="111">
        <v>5.4</v>
      </c>
      <c r="N37" s="16">
        <f t="shared" si="1"/>
        <v>11.100000000000001</v>
      </c>
      <c r="O37" s="19"/>
      <c r="P37" s="19"/>
      <c r="Q37" s="16">
        <f t="shared" si="6"/>
        <v>0</v>
      </c>
      <c r="R37" s="91"/>
      <c r="S37" s="131"/>
      <c r="T37" s="131"/>
      <c r="U37" s="131"/>
      <c r="V37" s="131"/>
      <c r="W37" s="131"/>
      <c r="X37" s="131"/>
      <c r="Y37" s="131"/>
      <c r="Z37" s="24">
        <v>11.1</v>
      </c>
      <c r="AA37" s="17"/>
      <c r="AB37" s="25">
        <f t="shared" si="3"/>
        <v>69.8</v>
      </c>
      <c r="AC37" s="41">
        <f t="shared" si="4"/>
        <v>69.8</v>
      </c>
      <c r="AD37" s="216" t="str">
        <f t="shared" si="5"/>
        <v>7/Д (добар)</v>
      </c>
      <c r="AE37" s="31"/>
      <c r="AF37" s="37"/>
    </row>
    <row r="38" spans="1:32" ht="12.75">
      <c r="A38" s="91" t="s">
        <v>172</v>
      </c>
      <c r="B38" s="113" t="s">
        <v>96</v>
      </c>
      <c r="C38" s="114"/>
      <c r="D38" s="15">
        <v>4</v>
      </c>
      <c r="E38" s="15">
        <v>6</v>
      </c>
      <c r="F38" s="16">
        <f t="shared" si="0"/>
        <v>10</v>
      </c>
      <c r="G38" s="126">
        <v>13.2</v>
      </c>
      <c r="H38" s="126">
        <v>11.2</v>
      </c>
      <c r="I38" s="126">
        <v>11.6</v>
      </c>
      <c r="J38" s="126"/>
      <c r="K38" s="16">
        <f t="shared" si="2"/>
        <v>36</v>
      </c>
      <c r="L38" s="111">
        <v>4.95</v>
      </c>
      <c r="M38" s="111">
        <v>4.05</v>
      </c>
      <c r="N38" s="16">
        <f t="shared" si="1"/>
        <v>9</v>
      </c>
      <c r="O38" s="19"/>
      <c r="P38" s="19"/>
      <c r="Q38" s="16">
        <f t="shared" si="6"/>
        <v>0</v>
      </c>
      <c r="R38" s="91"/>
      <c r="S38" s="131"/>
      <c r="T38" s="131"/>
      <c r="U38" s="131"/>
      <c r="V38" s="131"/>
      <c r="W38" s="131"/>
      <c r="X38" s="131"/>
      <c r="Y38" s="131"/>
      <c r="Z38" s="24">
        <v>9</v>
      </c>
      <c r="AA38" s="17"/>
      <c r="AB38" s="25">
        <f t="shared" si="3"/>
        <v>64</v>
      </c>
      <c r="AC38" s="41">
        <f t="shared" si="4"/>
        <v>64</v>
      </c>
      <c r="AD38" s="216" t="str">
        <f t="shared" si="5"/>
        <v>7/Д (добар)</v>
      </c>
      <c r="AE38" s="33"/>
      <c r="AF38" s="37"/>
    </row>
    <row r="39" spans="1:32" s="32" customFormat="1" ht="12.75">
      <c r="A39" s="90" t="s">
        <v>180</v>
      </c>
      <c r="B39" s="113" t="s">
        <v>97</v>
      </c>
      <c r="C39" s="114"/>
      <c r="D39" s="35">
        <v>4</v>
      </c>
      <c r="E39" s="35">
        <v>2</v>
      </c>
      <c r="F39" s="16">
        <f t="shared" si="0"/>
        <v>6</v>
      </c>
      <c r="G39" s="126">
        <v>13.2</v>
      </c>
      <c r="H39" s="126">
        <v>15.6</v>
      </c>
      <c r="I39" s="126">
        <v>16</v>
      </c>
      <c r="J39" s="126"/>
      <c r="K39" s="16">
        <f t="shared" si="2"/>
        <v>44.8</v>
      </c>
      <c r="L39" s="111">
        <v>6</v>
      </c>
      <c r="M39" s="121">
        <v>4.2</v>
      </c>
      <c r="N39" s="16">
        <f t="shared" si="1"/>
        <v>10.2</v>
      </c>
      <c r="O39" s="19"/>
      <c r="P39" s="19"/>
      <c r="Q39" s="16">
        <f t="shared" si="6"/>
        <v>0</v>
      </c>
      <c r="R39" s="91"/>
      <c r="S39" s="131"/>
      <c r="T39" s="131"/>
      <c r="U39" s="131"/>
      <c r="V39" s="131"/>
      <c r="W39" s="131"/>
      <c r="X39" s="131"/>
      <c r="Y39" s="131"/>
      <c r="Z39" s="24">
        <v>10.2</v>
      </c>
      <c r="AA39" s="17"/>
      <c r="AB39" s="25">
        <f t="shared" si="3"/>
        <v>71.2</v>
      </c>
      <c r="AC39" s="41">
        <f t="shared" si="4"/>
        <v>71.2</v>
      </c>
      <c r="AD39" s="216" t="str">
        <f t="shared" si="5"/>
        <v>8/Ц (врло добар)</v>
      </c>
      <c r="AE39" s="127"/>
      <c r="AF39" s="37"/>
    </row>
    <row r="40" spans="1:32" s="95" customFormat="1" ht="12.75">
      <c r="A40" s="90" t="s">
        <v>201</v>
      </c>
      <c r="B40" s="266" t="s">
        <v>191</v>
      </c>
      <c r="C40" s="116"/>
      <c r="D40" s="100">
        <v>3</v>
      </c>
      <c r="E40" s="100">
        <v>0</v>
      </c>
      <c r="F40" s="101">
        <f t="shared" si="0"/>
        <v>3</v>
      </c>
      <c r="G40" s="126">
        <v>20</v>
      </c>
      <c r="H40" s="126">
        <v>13.6</v>
      </c>
      <c r="I40" s="126"/>
      <c r="J40" s="126"/>
      <c r="K40" s="101">
        <f t="shared" si="2"/>
        <v>33.6</v>
      </c>
      <c r="L40" s="122">
        <v>6</v>
      </c>
      <c r="M40" s="122">
        <v>1</v>
      </c>
      <c r="N40" s="101">
        <f t="shared" si="1"/>
        <v>7</v>
      </c>
      <c r="O40" s="103"/>
      <c r="P40" s="103"/>
      <c r="Q40" s="101">
        <f t="shared" si="6"/>
        <v>0</v>
      </c>
      <c r="R40" s="132"/>
      <c r="S40" s="133"/>
      <c r="T40" s="133"/>
      <c r="U40" s="133" t="s">
        <v>236</v>
      </c>
      <c r="V40" s="133"/>
      <c r="W40" s="133"/>
      <c r="X40" s="133"/>
      <c r="Y40" s="133"/>
      <c r="Z40" s="97"/>
      <c r="AA40" s="96"/>
      <c r="AB40" s="98">
        <f t="shared" si="3"/>
        <v>43.6</v>
      </c>
      <c r="AC40" s="99">
        <f t="shared" si="4"/>
        <v>0</v>
      </c>
      <c r="AD40" s="222" t="str">
        <f t="shared" si="5"/>
        <v>5/Ф (није положио)</v>
      </c>
      <c r="AE40" s="125" t="s">
        <v>202</v>
      </c>
      <c r="AF40" s="94"/>
    </row>
    <row r="41" spans="1:32" ht="12.75">
      <c r="A41" s="90" t="s">
        <v>186</v>
      </c>
      <c r="B41" s="113" t="s">
        <v>98</v>
      </c>
      <c r="C41" s="115"/>
      <c r="D41" s="35">
        <v>0</v>
      </c>
      <c r="E41" s="35">
        <v>0</v>
      </c>
      <c r="F41" s="16">
        <f aca="true" t="shared" si="7" ref="F41:F74">SUM(D41,E41)</f>
        <v>0</v>
      </c>
      <c r="G41" s="126">
        <v>17.2</v>
      </c>
      <c r="H41" s="126">
        <v>15.2</v>
      </c>
      <c r="I41" s="126">
        <v>13.2</v>
      </c>
      <c r="J41" s="126"/>
      <c r="K41" s="16">
        <f t="shared" si="2"/>
        <v>45.599999999999994</v>
      </c>
      <c r="L41" s="111"/>
      <c r="M41" s="111"/>
      <c r="N41" s="16">
        <f aca="true" t="shared" si="8" ref="N41:N74">SUM(L41:M41)</f>
        <v>0</v>
      </c>
      <c r="O41" s="19"/>
      <c r="P41" s="19"/>
      <c r="Q41" s="16">
        <f t="shared" si="6"/>
        <v>0</v>
      </c>
      <c r="R41" s="91"/>
      <c r="S41" s="131"/>
      <c r="T41" s="131"/>
      <c r="U41" s="131"/>
      <c r="V41" s="131"/>
      <c r="W41" s="131"/>
      <c r="X41" s="131"/>
      <c r="Y41" s="131"/>
      <c r="Z41" s="24">
        <v>12.9</v>
      </c>
      <c r="AA41" s="17"/>
      <c r="AB41" s="25">
        <f t="shared" si="3"/>
        <v>58.49999999999999</v>
      </c>
      <c r="AC41" s="41">
        <f t="shared" si="4"/>
        <v>58.49999999999999</v>
      </c>
      <c r="AD41" s="221" t="str">
        <f t="shared" si="5"/>
        <v>6/Е (довољан)</v>
      </c>
      <c r="AE41" s="125"/>
      <c r="AF41" s="37"/>
    </row>
    <row r="42" spans="1:32" ht="12.75">
      <c r="A42" s="90" t="s">
        <v>164</v>
      </c>
      <c r="B42" s="113" t="s">
        <v>99</v>
      </c>
      <c r="C42" s="114"/>
      <c r="D42" s="35">
        <v>4</v>
      </c>
      <c r="E42" s="35">
        <v>2</v>
      </c>
      <c r="F42" s="16">
        <f t="shared" si="7"/>
        <v>6</v>
      </c>
      <c r="G42" s="126">
        <v>16</v>
      </c>
      <c r="H42" s="126">
        <v>14.4</v>
      </c>
      <c r="I42" s="126">
        <v>15.2</v>
      </c>
      <c r="J42" s="126"/>
      <c r="K42" s="16">
        <f t="shared" si="2"/>
        <v>45.599999999999994</v>
      </c>
      <c r="L42" s="111">
        <v>5.85</v>
      </c>
      <c r="M42" s="111">
        <v>5.1</v>
      </c>
      <c r="N42" s="16">
        <f t="shared" si="8"/>
        <v>10.95</v>
      </c>
      <c r="O42" s="19"/>
      <c r="P42" s="19"/>
      <c r="Q42" s="16">
        <f t="shared" si="6"/>
        <v>0</v>
      </c>
      <c r="R42" s="91"/>
      <c r="S42" s="131"/>
      <c r="T42" s="131"/>
      <c r="U42" s="131"/>
      <c r="V42" s="131"/>
      <c r="W42" s="131"/>
      <c r="X42" s="131"/>
      <c r="Y42" s="131"/>
      <c r="Z42" s="24">
        <v>10.95</v>
      </c>
      <c r="AA42" s="17"/>
      <c r="AB42" s="25">
        <f t="shared" si="3"/>
        <v>73.5</v>
      </c>
      <c r="AC42" s="41">
        <f t="shared" si="4"/>
        <v>73.5</v>
      </c>
      <c r="AD42" s="216" t="str">
        <f t="shared" si="5"/>
        <v>8/Ц (врло добар)</v>
      </c>
      <c r="AF42" s="37"/>
    </row>
    <row r="43" spans="1:32" ht="13.5" customHeight="1">
      <c r="A43" s="90" t="s">
        <v>138</v>
      </c>
      <c r="B43" s="113" t="s">
        <v>100</v>
      </c>
      <c r="C43" s="115"/>
      <c r="D43" s="35">
        <v>0</v>
      </c>
      <c r="E43" s="35">
        <v>4</v>
      </c>
      <c r="F43" s="16">
        <f t="shared" si="7"/>
        <v>4</v>
      </c>
      <c r="G43" s="126">
        <v>16.4</v>
      </c>
      <c r="H43" s="126">
        <v>11.6</v>
      </c>
      <c r="I43" s="126">
        <v>12.4</v>
      </c>
      <c r="J43" s="126"/>
      <c r="K43" s="16">
        <f t="shared" si="2"/>
        <v>40.4</v>
      </c>
      <c r="L43" s="111">
        <v>6</v>
      </c>
      <c r="M43" s="111">
        <v>6</v>
      </c>
      <c r="N43" s="16">
        <f t="shared" si="8"/>
        <v>12</v>
      </c>
      <c r="O43" s="19"/>
      <c r="P43" s="19"/>
      <c r="Q43" s="16">
        <f t="shared" si="6"/>
        <v>0</v>
      </c>
      <c r="R43" s="91"/>
      <c r="S43" s="131"/>
      <c r="T43" s="131"/>
      <c r="U43" s="131"/>
      <c r="V43" s="131"/>
      <c r="W43" s="131"/>
      <c r="X43" s="131"/>
      <c r="Y43" s="131"/>
      <c r="Z43" s="24">
        <v>12</v>
      </c>
      <c r="AA43" s="17"/>
      <c r="AB43" s="25">
        <f t="shared" si="3"/>
        <v>68.4</v>
      </c>
      <c r="AC43" s="41">
        <f t="shared" si="4"/>
        <v>68.4</v>
      </c>
      <c r="AD43" s="216" t="str">
        <f t="shared" si="5"/>
        <v>7/Д (добар)</v>
      </c>
      <c r="AE43" s="31"/>
      <c r="AF43" s="37"/>
    </row>
    <row r="44" spans="1:32" ht="12.75">
      <c r="A44" s="90" t="s">
        <v>189</v>
      </c>
      <c r="B44" s="165" t="s">
        <v>101</v>
      </c>
      <c r="C44" s="114"/>
      <c r="D44" s="35">
        <v>3</v>
      </c>
      <c r="E44" s="35">
        <v>4</v>
      </c>
      <c r="F44" s="16">
        <f t="shared" si="7"/>
        <v>7</v>
      </c>
      <c r="G44" s="126">
        <v>17.2</v>
      </c>
      <c r="H44" s="201">
        <v>15.2</v>
      </c>
      <c r="I44" s="126">
        <v>14</v>
      </c>
      <c r="J44" s="126"/>
      <c r="K44" s="16">
        <f t="shared" si="2"/>
        <v>46.4</v>
      </c>
      <c r="L44" s="111">
        <v>5.25</v>
      </c>
      <c r="M44" s="111">
        <v>3.9</v>
      </c>
      <c r="N44" s="16">
        <f t="shared" si="8"/>
        <v>9.15</v>
      </c>
      <c r="O44" s="19"/>
      <c r="P44" s="19"/>
      <c r="Q44" s="16">
        <f t="shared" si="6"/>
        <v>0</v>
      </c>
      <c r="R44" s="91"/>
      <c r="S44" s="131"/>
      <c r="T44" s="131"/>
      <c r="U44" s="131"/>
      <c r="V44" s="131"/>
      <c r="W44" s="131"/>
      <c r="X44" s="131"/>
      <c r="Y44" s="131"/>
      <c r="Z44" s="24">
        <v>9.15</v>
      </c>
      <c r="AA44" s="17"/>
      <c r="AB44" s="25">
        <f t="shared" si="3"/>
        <v>71.7</v>
      </c>
      <c r="AC44" s="41">
        <f t="shared" si="4"/>
        <v>71.7</v>
      </c>
      <c r="AD44" s="216" t="str">
        <f t="shared" si="5"/>
        <v>8/Ц (врло добар)</v>
      </c>
      <c r="AE44" s="163" t="s">
        <v>368</v>
      </c>
      <c r="AF44" s="37"/>
    </row>
    <row r="45" spans="1:32" ht="12.75">
      <c r="A45" s="90" t="s">
        <v>158</v>
      </c>
      <c r="B45" s="113" t="s">
        <v>102</v>
      </c>
      <c r="C45" s="114"/>
      <c r="D45" s="35">
        <v>4</v>
      </c>
      <c r="E45" s="35">
        <v>2</v>
      </c>
      <c r="F45" s="16">
        <f t="shared" si="7"/>
        <v>6</v>
      </c>
      <c r="G45" s="126">
        <v>13.2</v>
      </c>
      <c r="H45" s="126">
        <v>11.2</v>
      </c>
      <c r="I45" s="126">
        <v>11.2</v>
      </c>
      <c r="J45" s="126"/>
      <c r="K45" s="16">
        <f t="shared" si="2"/>
        <v>35.599999999999994</v>
      </c>
      <c r="L45" s="111">
        <v>4.5</v>
      </c>
      <c r="M45" s="111"/>
      <c r="N45" s="16">
        <f t="shared" si="8"/>
        <v>4.5</v>
      </c>
      <c r="O45" s="19"/>
      <c r="P45" s="19"/>
      <c r="Q45" s="16">
        <f t="shared" si="6"/>
        <v>0</v>
      </c>
      <c r="R45" s="91"/>
      <c r="S45" s="131"/>
      <c r="T45" s="131"/>
      <c r="U45" s="131" t="s">
        <v>205</v>
      </c>
      <c r="V45" s="131"/>
      <c r="W45" s="131"/>
      <c r="X45" s="131"/>
      <c r="Y45" s="131"/>
      <c r="Z45" s="24">
        <v>8.1</v>
      </c>
      <c r="AA45" s="17"/>
      <c r="AB45" s="25">
        <f t="shared" si="3"/>
        <v>54.199999999999996</v>
      </c>
      <c r="AC45" s="41">
        <f t="shared" si="4"/>
        <v>54.199999999999996</v>
      </c>
      <c r="AD45" s="221" t="str">
        <f t="shared" si="5"/>
        <v>6/Е (довољан)</v>
      </c>
      <c r="AE45" s="125"/>
      <c r="AF45" s="37"/>
    </row>
    <row r="46" spans="1:32" ht="12.75">
      <c r="A46" s="90" t="s">
        <v>190</v>
      </c>
      <c r="B46" s="165" t="s">
        <v>103</v>
      </c>
      <c r="C46" s="114"/>
      <c r="D46" s="35">
        <v>0</v>
      </c>
      <c r="E46" s="35">
        <v>2.5</v>
      </c>
      <c r="F46" s="16">
        <f t="shared" si="7"/>
        <v>2.5</v>
      </c>
      <c r="G46" s="126">
        <v>17.2</v>
      </c>
      <c r="H46" s="201">
        <v>15.2</v>
      </c>
      <c r="I46" s="126">
        <v>16.4</v>
      </c>
      <c r="J46" s="126"/>
      <c r="K46" s="16">
        <f t="shared" si="2"/>
        <v>48.8</v>
      </c>
      <c r="L46" s="111">
        <v>5.1</v>
      </c>
      <c r="M46" s="111">
        <v>4.95</v>
      </c>
      <c r="N46" s="16">
        <f t="shared" si="8"/>
        <v>10.05</v>
      </c>
      <c r="O46" s="19"/>
      <c r="P46" s="19"/>
      <c r="Q46" s="16">
        <f t="shared" si="6"/>
        <v>0</v>
      </c>
      <c r="R46" s="91"/>
      <c r="S46" s="131"/>
      <c r="T46" s="131"/>
      <c r="U46" s="131"/>
      <c r="V46" s="131"/>
      <c r="W46" s="131"/>
      <c r="X46" s="131"/>
      <c r="Y46" s="131"/>
      <c r="Z46" s="24">
        <v>10.05</v>
      </c>
      <c r="AA46" s="17"/>
      <c r="AB46" s="25">
        <f t="shared" si="3"/>
        <v>71.39999999999999</v>
      </c>
      <c r="AC46" s="41">
        <f t="shared" si="4"/>
        <v>71.39999999999999</v>
      </c>
      <c r="AD46" s="216" t="str">
        <f t="shared" si="5"/>
        <v>8/Ц (врло добар)</v>
      </c>
      <c r="AE46" s="163" t="s">
        <v>464</v>
      </c>
      <c r="AF46" s="37"/>
    </row>
    <row r="47" spans="1:32" ht="12.75">
      <c r="A47" s="90" t="s">
        <v>187</v>
      </c>
      <c r="B47" s="165" t="s">
        <v>104</v>
      </c>
      <c r="C47" s="114"/>
      <c r="D47" s="35">
        <v>0</v>
      </c>
      <c r="E47" s="35">
        <v>2</v>
      </c>
      <c r="F47" s="16">
        <f t="shared" si="7"/>
        <v>2</v>
      </c>
      <c r="G47" s="126">
        <v>17.2</v>
      </c>
      <c r="H47" s="102">
        <v>15.2</v>
      </c>
      <c r="I47" s="126">
        <v>16.4</v>
      </c>
      <c r="J47" s="126"/>
      <c r="K47" s="16">
        <f t="shared" si="2"/>
        <v>48.8</v>
      </c>
      <c r="L47" s="111">
        <v>3.9</v>
      </c>
      <c r="M47" s="111">
        <v>4.2</v>
      </c>
      <c r="N47" s="16">
        <f t="shared" si="8"/>
        <v>8.1</v>
      </c>
      <c r="O47" s="19"/>
      <c r="P47" s="19"/>
      <c r="Q47" s="16">
        <f t="shared" si="6"/>
        <v>0</v>
      </c>
      <c r="R47" s="91"/>
      <c r="S47" s="131"/>
      <c r="T47" s="131"/>
      <c r="U47" s="131"/>
      <c r="V47" s="131"/>
      <c r="W47" s="131"/>
      <c r="X47" s="131"/>
      <c r="Y47" s="131"/>
      <c r="Z47" s="24">
        <v>8.1</v>
      </c>
      <c r="AA47" s="17"/>
      <c r="AB47" s="25">
        <f t="shared" si="3"/>
        <v>67</v>
      </c>
      <c r="AC47" s="41">
        <f t="shared" si="4"/>
        <v>67</v>
      </c>
      <c r="AD47" s="216" t="s">
        <v>465</v>
      </c>
      <c r="AE47" s="163" t="s">
        <v>464</v>
      </c>
      <c r="AF47" s="37"/>
    </row>
    <row r="48" spans="1:32" ht="12.75">
      <c r="A48" s="90" t="s">
        <v>181</v>
      </c>
      <c r="B48" s="113" t="s">
        <v>105</v>
      </c>
      <c r="C48" s="114"/>
      <c r="D48" s="35">
        <v>1</v>
      </c>
      <c r="E48" s="35">
        <v>6</v>
      </c>
      <c r="F48" s="16">
        <f t="shared" si="7"/>
        <v>7</v>
      </c>
      <c r="G48" s="126">
        <v>20</v>
      </c>
      <c r="H48" s="126">
        <v>15.4</v>
      </c>
      <c r="I48" s="126">
        <v>15.2</v>
      </c>
      <c r="J48" s="126"/>
      <c r="K48" s="16">
        <f t="shared" si="2"/>
        <v>50.599999999999994</v>
      </c>
      <c r="L48" s="111">
        <v>6.98</v>
      </c>
      <c r="M48" s="121">
        <v>6.45</v>
      </c>
      <c r="N48" s="16">
        <f t="shared" si="8"/>
        <v>13.43</v>
      </c>
      <c r="O48" s="19"/>
      <c r="P48" s="19"/>
      <c r="Q48" s="16">
        <f t="shared" si="6"/>
        <v>0</v>
      </c>
      <c r="R48" s="91"/>
      <c r="S48" s="131"/>
      <c r="T48" s="131"/>
      <c r="U48" s="131"/>
      <c r="V48" s="131"/>
      <c r="W48" s="131"/>
      <c r="X48" s="131"/>
      <c r="Y48" s="131"/>
      <c r="Z48" s="24">
        <v>13.43</v>
      </c>
      <c r="AA48" s="17"/>
      <c r="AB48" s="25">
        <f t="shared" si="3"/>
        <v>84.46000000000001</v>
      </c>
      <c r="AC48" s="41">
        <f t="shared" si="4"/>
        <v>84.46000000000001</v>
      </c>
      <c r="AD48" s="216" t="str">
        <f t="shared" si="5"/>
        <v>9/Б (одличан)</v>
      </c>
      <c r="AE48" s="31"/>
      <c r="AF48" s="37"/>
    </row>
    <row r="49" spans="1:32" ht="12.75">
      <c r="A49" s="90" t="s">
        <v>162</v>
      </c>
      <c r="B49" s="113" t="s">
        <v>106</v>
      </c>
      <c r="C49" s="115"/>
      <c r="D49" s="35">
        <v>2</v>
      </c>
      <c r="E49" s="35">
        <v>4</v>
      </c>
      <c r="F49" s="16">
        <f t="shared" si="7"/>
        <v>6</v>
      </c>
      <c r="G49" s="126">
        <v>18</v>
      </c>
      <c r="H49" s="126">
        <v>12</v>
      </c>
      <c r="I49" s="126">
        <v>10.4</v>
      </c>
      <c r="J49" s="126"/>
      <c r="K49" s="16">
        <f t="shared" si="2"/>
        <v>40.4</v>
      </c>
      <c r="L49" s="111">
        <v>5.4</v>
      </c>
      <c r="M49" s="121">
        <v>3.9</v>
      </c>
      <c r="N49" s="16">
        <f t="shared" si="8"/>
        <v>9.3</v>
      </c>
      <c r="O49" s="19"/>
      <c r="P49" s="19"/>
      <c r="Q49" s="16">
        <f t="shared" si="6"/>
        <v>0</v>
      </c>
      <c r="R49" s="91"/>
      <c r="S49" s="131"/>
      <c r="T49" s="131"/>
      <c r="U49" s="131"/>
      <c r="V49" s="131"/>
      <c r="W49" s="131"/>
      <c r="X49" s="131"/>
      <c r="Y49" s="131"/>
      <c r="Z49" s="24">
        <v>9.3</v>
      </c>
      <c r="AA49" s="17"/>
      <c r="AB49" s="25">
        <f t="shared" si="3"/>
        <v>65</v>
      </c>
      <c r="AC49" s="41">
        <f t="shared" si="4"/>
        <v>65</v>
      </c>
      <c r="AD49" s="216" t="str">
        <f t="shared" si="5"/>
        <v>7/Д (добар)</v>
      </c>
      <c r="AE49" s="31"/>
      <c r="AF49" s="37"/>
    </row>
    <row r="50" spans="1:32" s="32" customFormat="1" ht="12.75">
      <c r="A50" s="90" t="s">
        <v>151</v>
      </c>
      <c r="B50" s="119" t="s">
        <v>150</v>
      </c>
      <c r="C50" s="114"/>
      <c r="D50" s="35">
        <v>3</v>
      </c>
      <c r="E50" s="35">
        <v>0</v>
      </c>
      <c r="F50" s="16">
        <f t="shared" si="7"/>
        <v>3</v>
      </c>
      <c r="G50" s="126">
        <v>16</v>
      </c>
      <c r="H50" s="126">
        <v>15.2</v>
      </c>
      <c r="I50" s="126">
        <v>10.4</v>
      </c>
      <c r="J50" s="126"/>
      <c r="K50" s="16">
        <f t="shared" si="2"/>
        <v>41.6</v>
      </c>
      <c r="L50" s="111">
        <v>6.45</v>
      </c>
      <c r="M50" s="111">
        <v>6</v>
      </c>
      <c r="N50" s="16">
        <f t="shared" si="8"/>
        <v>12.45</v>
      </c>
      <c r="O50" s="19"/>
      <c r="P50" s="19"/>
      <c r="Q50" s="16">
        <f t="shared" si="6"/>
        <v>0</v>
      </c>
      <c r="R50" s="91"/>
      <c r="S50" s="131"/>
      <c r="T50" s="131"/>
      <c r="U50" s="131"/>
      <c r="V50" s="131"/>
      <c r="W50" s="131"/>
      <c r="X50" s="131"/>
      <c r="Y50" s="131"/>
      <c r="Z50" s="24">
        <v>12.45</v>
      </c>
      <c r="AA50" s="17"/>
      <c r="AB50" s="25">
        <f t="shared" si="3"/>
        <v>69.5</v>
      </c>
      <c r="AC50" s="41">
        <f t="shared" si="4"/>
        <v>69.5</v>
      </c>
      <c r="AD50" s="216" t="str">
        <f t="shared" si="5"/>
        <v>7/Д (добар)</v>
      </c>
      <c r="AE50" s="31"/>
      <c r="AF50" s="37"/>
    </row>
    <row r="51" spans="1:32" ht="12.75">
      <c r="A51" s="90" t="s">
        <v>154</v>
      </c>
      <c r="B51" s="120" t="s">
        <v>153</v>
      </c>
      <c r="C51" s="114"/>
      <c r="D51" s="35">
        <v>4</v>
      </c>
      <c r="E51" s="35">
        <v>2</v>
      </c>
      <c r="F51" s="16">
        <f t="shared" si="7"/>
        <v>6</v>
      </c>
      <c r="G51" s="126">
        <v>15.2</v>
      </c>
      <c r="H51" s="126">
        <v>11.2</v>
      </c>
      <c r="I51" s="126">
        <v>11.6</v>
      </c>
      <c r="J51" s="126"/>
      <c r="K51" s="16">
        <f t="shared" si="2"/>
        <v>38</v>
      </c>
      <c r="L51" s="111"/>
      <c r="M51" s="111">
        <v>1</v>
      </c>
      <c r="N51" s="16">
        <f t="shared" si="8"/>
        <v>1</v>
      </c>
      <c r="O51" s="19"/>
      <c r="P51" s="19"/>
      <c r="Q51" s="16">
        <f t="shared" si="6"/>
        <v>0</v>
      </c>
      <c r="R51" s="91"/>
      <c r="S51" s="131"/>
      <c r="T51" s="131">
        <v>5</v>
      </c>
      <c r="U51" s="131">
        <v>6</v>
      </c>
      <c r="V51" s="131"/>
      <c r="W51" s="131"/>
      <c r="X51" s="131"/>
      <c r="Y51" s="131"/>
      <c r="Z51" s="24">
        <v>8.4</v>
      </c>
      <c r="AA51" s="17"/>
      <c r="AB51" s="25">
        <f t="shared" si="3"/>
        <v>53.4</v>
      </c>
      <c r="AC51" s="41">
        <f t="shared" si="4"/>
        <v>53.4</v>
      </c>
      <c r="AD51" s="221" t="str">
        <f t="shared" si="5"/>
        <v>6/Е (довољан)</v>
      </c>
      <c r="AE51" s="125"/>
      <c r="AF51" s="37"/>
    </row>
    <row r="52" spans="1:32" ht="12.75">
      <c r="A52" s="89" t="s">
        <v>131</v>
      </c>
      <c r="B52" s="113" t="s">
        <v>107</v>
      </c>
      <c r="C52" s="114"/>
      <c r="D52" s="35">
        <v>3</v>
      </c>
      <c r="E52" s="35">
        <v>5</v>
      </c>
      <c r="F52" s="16">
        <f t="shared" si="7"/>
        <v>8</v>
      </c>
      <c r="G52" s="126">
        <v>18.6</v>
      </c>
      <c r="H52" s="126">
        <v>18</v>
      </c>
      <c r="I52" s="126">
        <v>16.8</v>
      </c>
      <c r="J52" s="126"/>
      <c r="K52" s="16">
        <f t="shared" si="2"/>
        <v>53.400000000000006</v>
      </c>
      <c r="L52" s="111">
        <v>6.15</v>
      </c>
      <c r="M52" s="111">
        <v>6.15</v>
      </c>
      <c r="N52" s="16">
        <f t="shared" si="8"/>
        <v>12.3</v>
      </c>
      <c r="O52" s="19"/>
      <c r="P52" s="19"/>
      <c r="Q52" s="16">
        <f t="shared" si="6"/>
        <v>0</v>
      </c>
      <c r="R52" s="91"/>
      <c r="S52" s="131"/>
      <c r="T52" s="131"/>
      <c r="U52" s="131"/>
      <c r="V52" s="131"/>
      <c r="W52" s="131"/>
      <c r="X52" s="131"/>
      <c r="Y52" s="131"/>
      <c r="Z52" s="24">
        <v>12.3</v>
      </c>
      <c r="AA52" s="17"/>
      <c r="AB52" s="25">
        <f t="shared" si="3"/>
        <v>86</v>
      </c>
      <c r="AC52" s="41">
        <f t="shared" si="4"/>
        <v>86</v>
      </c>
      <c r="AD52" s="216" t="str">
        <f t="shared" si="5"/>
        <v>9/Б (одличан)</v>
      </c>
      <c r="AE52" s="31"/>
      <c r="AF52" s="37"/>
    </row>
    <row r="53" spans="1:32" s="32" customFormat="1" ht="12.75">
      <c r="A53" s="90" t="s">
        <v>167</v>
      </c>
      <c r="B53" s="118" t="s">
        <v>108</v>
      </c>
      <c r="C53" s="114"/>
      <c r="D53" s="35">
        <v>2</v>
      </c>
      <c r="E53" s="35">
        <v>5</v>
      </c>
      <c r="F53" s="16">
        <f t="shared" si="7"/>
        <v>7</v>
      </c>
      <c r="G53" s="126">
        <v>14.4</v>
      </c>
      <c r="H53" s="205">
        <v>15.2</v>
      </c>
      <c r="I53" s="126">
        <v>11.2</v>
      </c>
      <c r="J53" s="126"/>
      <c r="K53" s="16">
        <f t="shared" si="2"/>
        <v>40.8</v>
      </c>
      <c r="L53" s="111">
        <v>4.95</v>
      </c>
      <c r="M53" s="111">
        <v>0</v>
      </c>
      <c r="N53" s="16">
        <f t="shared" si="8"/>
        <v>4.95</v>
      </c>
      <c r="O53" s="19"/>
      <c r="P53" s="19"/>
      <c r="Q53" s="16">
        <f t="shared" si="6"/>
        <v>0</v>
      </c>
      <c r="R53" s="91"/>
      <c r="S53" s="131"/>
      <c r="T53" s="131"/>
      <c r="U53" s="131"/>
      <c r="V53" s="131"/>
      <c r="W53" s="131"/>
      <c r="X53" s="131" t="s">
        <v>497</v>
      </c>
      <c r="Y53" s="131"/>
      <c r="Z53" s="24">
        <v>9.9</v>
      </c>
      <c r="AA53" s="17"/>
      <c r="AB53" s="25">
        <f t="shared" si="3"/>
        <v>62.65</v>
      </c>
      <c r="AC53" s="41">
        <f t="shared" si="4"/>
        <v>62.65</v>
      </c>
      <c r="AD53" s="216" t="str">
        <f t="shared" si="5"/>
        <v>7/Д (добар)</v>
      </c>
      <c r="AE53" s="127"/>
      <c r="AF53" s="37"/>
    </row>
    <row r="54" spans="1:32" ht="12.75">
      <c r="A54" s="90" t="s">
        <v>148</v>
      </c>
      <c r="B54" s="113" t="s">
        <v>109</v>
      </c>
      <c r="C54" s="114"/>
      <c r="D54" s="35">
        <v>3</v>
      </c>
      <c r="E54" s="35">
        <v>2</v>
      </c>
      <c r="F54" s="16">
        <f t="shared" si="7"/>
        <v>5</v>
      </c>
      <c r="G54" s="126">
        <v>16</v>
      </c>
      <c r="H54" s="126">
        <v>13.2</v>
      </c>
      <c r="I54" s="126">
        <v>11.2</v>
      </c>
      <c r="J54" s="126"/>
      <c r="K54" s="16">
        <f t="shared" si="2"/>
        <v>40.4</v>
      </c>
      <c r="L54" s="123">
        <v>4.2</v>
      </c>
      <c r="M54" s="123">
        <v>1</v>
      </c>
      <c r="N54" s="16">
        <f t="shared" si="8"/>
        <v>5.2</v>
      </c>
      <c r="O54" s="19"/>
      <c r="P54" s="19"/>
      <c r="Q54" s="16">
        <f t="shared" si="6"/>
        <v>0</v>
      </c>
      <c r="R54" s="91"/>
      <c r="S54" s="131"/>
      <c r="T54" s="131"/>
      <c r="U54" s="131"/>
      <c r="V54" s="131" t="s">
        <v>393</v>
      </c>
      <c r="W54" s="131"/>
      <c r="X54" s="131"/>
      <c r="Y54" s="131"/>
      <c r="Z54" s="24">
        <v>7.8</v>
      </c>
      <c r="AA54" s="17"/>
      <c r="AB54" s="25">
        <f t="shared" si="3"/>
        <v>58.4</v>
      </c>
      <c r="AC54" s="41">
        <f t="shared" si="4"/>
        <v>58.4</v>
      </c>
      <c r="AD54" s="221" t="str">
        <f t="shared" si="5"/>
        <v>6/Е (довољан)</v>
      </c>
      <c r="AE54" s="125"/>
      <c r="AF54" s="37"/>
    </row>
    <row r="55" spans="1:32" ht="12.75">
      <c r="A55" s="90" t="s">
        <v>185</v>
      </c>
      <c r="B55" s="113" t="s">
        <v>110</v>
      </c>
      <c r="C55" s="114"/>
      <c r="D55" s="35">
        <v>2</v>
      </c>
      <c r="E55" s="35">
        <v>2</v>
      </c>
      <c r="F55" s="16">
        <f t="shared" si="7"/>
        <v>4</v>
      </c>
      <c r="G55" s="126">
        <v>13.2</v>
      </c>
      <c r="H55" s="126">
        <v>11.2</v>
      </c>
      <c r="I55" s="126">
        <v>13.2</v>
      </c>
      <c r="J55" s="126"/>
      <c r="K55" s="16">
        <f t="shared" si="2"/>
        <v>37.599999999999994</v>
      </c>
      <c r="L55" s="111"/>
      <c r="M55" s="111">
        <v>3.9</v>
      </c>
      <c r="N55" s="16">
        <f t="shared" si="8"/>
        <v>3.9</v>
      </c>
      <c r="O55" s="19"/>
      <c r="P55" s="19"/>
      <c r="Q55" s="16">
        <f t="shared" si="6"/>
        <v>0</v>
      </c>
      <c r="R55" s="91"/>
      <c r="S55" s="131"/>
      <c r="T55" s="131" t="s">
        <v>205</v>
      </c>
      <c r="U55" s="131"/>
      <c r="V55" s="131"/>
      <c r="W55" s="131"/>
      <c r="X55" s="131"/>
      <c r="Y55" s="131"/>
      <c r="Z55" s="24">
        <v>8.1</v>
      </c>
      <c r="AA55" s="17"/>
      <c r="AB55" s="25">
        <f t="shared" si="3"/>
        <v>53.599999999999994</v>
      </c>
      <c r="AC55" s="41">
        <f t="shared" si="4"/>
        <v>53.599999999999994</v>
      </c>
      <c r="AD55" s="221" t="str">
        <f t="shared" si="5"/>
        <v>6/Е (довољан)</v>
      </c>
      <c r="AE55" s="125"/>
      <c r="AF55" s="37"/>
    </row>
    <row r="56" spans="1:32" ht="12.75">
      <c r="A56" s="90" t="s">
        <v>144</v>
      </c>
      <c r="B56" s="113" t="s">
        <v>111</v>
      </c>
      <c r="C56" s="114"/>
      <c r="D56" s="35">
        <v>3</v>
      </c>
      <c r="E56" s="35">
        <v>6</v>
      </c>
      <c r="F56" s="16">
        <f t="shared" si="7"/>
        <v>9</v>
      </c>
      <c r="G56" s="126">
        <v>20</v>
      </c>
      <c r="H56" s="126">
        <v>17.2</v>
      </c>
      <c r="I56" s="126">
        <v>16.8</v>
      </c>
      <c r="J56" s="126"/>
      <c r="K56" s="16">
        <f t="shared" si="2"/>
        <v>54</v>
      </c>
      <c r="L56" s="111">
        <v>6.45</v>
      </c>
      <c r="M56" s="111">
        <v>5.25</v>
      </c>
      <c r="N56" s="16">
        <f t="shared" si="8"/>
        <v>11.7</v>
      </c>
      <c r="O56" s="19"/>
      <c r="P56" s="19"/>
      <c r="Q56" s="16">
        <f t="shared" si="6"/>
        <v>0</v>
      </c>
      <c r="R56" s="91"/>
      <c r="S56" s="131"/>
      <c r="T56" s="131"/>
      <c r="U56" s="131"/>
      <c r="V56" s="131"/>
      <c r="W56" s="131"/>
      <c r="X56" s="131"/>
      <c r="Y56" s="131"/>
      <c r="Z56" s="24">
        <v>11.7</v>
      </c>
      <c r="AA56" s="17"/>
      <c r="AB56" s="25">
        <f t="shared" si="3"/>
        <v>86.4</v>
      </c>
      <c r="AC56" s="41">
        <f t="shared" si="4"/>
        <v>86.4</v>
      </c>
      <c r="AD56" s="216" t="str">
        <f t="shared" si="5"/>
        <v>9/Б (одличан)</v>
      </c>
      <c r="AF56" s="37"/>
    </row>
    <row r="57" spans="1:32" ht="12.75">
      <c r="A57" s="90" t="s">
        <v>176</v>
      </c>
      <c r="B57" s="113" t="s">
        <v>112</v>
      </c>
      <c r="C57" s="114"/>
      <c r="D57" s="35">
        <v>3</v>
      </c>
      <c r="E57" s="35">
        <v>6</v>
      </c>
      <c r="F57" s="16">
        <f t="shared" si="7"/>
        <v>9</v>
      </c>
      <c r="G57" s="126">
        <v>20</v>
      </c>
      <c r="H57" s="126">
        <v>17.2</v>
      </c>
      <c r="I57" s="126">
        <v>16.8</v>
      </c>
      <c r="J57" s="126"/>
      <c r="K57" s="16">
        <f t="shared" si="2"/>
        <v>54</v>
      </c>
      <c r="L57" s="111">
        <v>6.75</v>
      </c>
      <c r="M57" s="111">
        <v>5.85</v>
      </c>
      <c r="N57" s="16">
        <f>SUM(L57:M57)</f>
        <v>12.6</v>
      </c>
      <c r="O57" s="19"/>
      <c r="P57" s="19"/>
      <c r="Q57" s="16">
        <f t="shared" si="6"/>
        <v>0</v>
      </c>
      <c r="R57" s="91"/>
      <c r="S57" s="131"/>
      <c r="T57" s="131"/>
      <c r="U57" s="131"/>
      <c r="V57" s="131"/>
      <c r="W57" s="131"/>
      <c r="X57" s="131"/>
      <c r="Y57" s="131"/>
      <c r="Z57" s="24">
        <v>12.6</v>
      </c>
      <c r="AA57" s="17"/>
      <c r="AB57" s="25">
        <f t="shared" si="3"/>
        <v>88.19999999999999</v>
      </c>
      <c r="AC57" s="41">
        <f t="shared" si="4"/>
        <v>88.19999999999999</v>
      </c>
      <c r="AD57" s="216" t="str">
        <f t="shared" si="5"/>
        <v>9/Б (одличан)</v>
      </c>
      <c r="AF57" s="37"/>
    </row>
    <row r="58" spans="1:32" ht="12.75">
      <c r="A58" s="90"/>
      <c r="B58" s="130" t="s">
        <v>192</v>
      </c>
      <c r="C58" s="114"/>
      <c r="D58" s="35"/>
      <c r="E58" s="35">
        <v>0</v>
      </c>
      <c r="F58" s="16">
        <f t="shared" si="7"/>
        <v>0</v>
      </c>
      <c r="G58" s="126"/>
      <c r="H58" s="126"/>
      <c r="I58" s="126"/>
      <c r="J58" s="126"/>
      <c r="K58" s="16">
        <f t="shared" si="2"/>
        <v>0</v>
      </c>
      <c r="L58" s="111"/>
      <c r="M58" s="111"/>
      <c r="N58" s="16">
        <f t="shared" si="8"/>
        <v>0</v>
      </c>
      <c r="O58" s="19"/>
      <c r="P58" s="19"/>
      <c r="Q58" s="16">
        <f t="shared" si="6"/>
        <v>0</v>
      </c>
      <c r="R58" s="91"/>
      <c r="S58" s="131"/>
      <c r="T58" s="131"/>
      <c r="U58" s="131"/>
      <c r="V58" s="131"/>
      <c r="W58" s="131"/>
      <c r="X58" s="131"/>
      <c r="Y58" s="131"/>
      <c r="Z58" s="24"/>
      <c r="AA58" s="17"/>
      <c r="AB58" s="25">
        <f t="shared" si="3"/>
        <v>0</v>
      </c>
      <c r="AC58" s="41">
        <f t="shared" si="4"/>
        <v>0</v>
      </c>
      <c r="AD58" s="216" t="str">
        <f t="shared" si="5"/>
        <v>5/Ф (није положио)</v>
      </c>
      <c r="AE58" s="127" t="s">
        <v>203</v>
      </c>
      <c r="AF58" s="37"/>
    </row>
    <row r="59" spans="1:32" ht="12.75">
      <c r="A59" s="145" t="s">
        <v>175</v>
      </c>
      <c r="B59" s="113" t="s">
        <v>113</v>
      </c>
      <c r="C59" s="114"/>
      <c r="D59" s="35">
        <v>3</v>
      </c>
      <c r="E59" s="35">
        <v>6</v>
      </c>
      <c r="F59" s="16">
        <f t="shared" si="7"/>
        <v>9</v>
      </c>
      <c r="G59" s="126">
        <v>18</v>
      </c>
      <c r="H59" s="126">
        <v>15.2</v>
      </c>
      <c r="I59" s="126">
        <v>15.2</v>
      </c>
      <c r="J59" s="126"/>
      <c r="K59" s="16">
        <f t="shared" si="2"/>
        <v>48.400000000000006</v>
      </c>
      <c r="L59" s="111">
        <v>7.5</v>
      </c>
      <c r="M59" s="111">
        <v>7.5</v>
      </c>
      <c r="N59" s="16">
        <f t="shared" si="8"/>
        <v>15</v>
      </c>
      <c r="O59" s="19"/>
      <c r="P59" s="19"/>
      <c r="Q59" s="16">
        <f t="shared" si="6"/>
        <v>0</v>
      </c>
      <c r="R59" s="91"/>
      <c r="S59" s="131"/>
      <c r="T59" s="131"/>
      <c r="U59" s="131"/>
      <c r="V59" s="131"/>
      <c r="W59" s="131"/>
      <c r="X59" s="131"/>
      <c r="Y59" s="131"/>
      <c r="Z59" s="24">
        <v>15</v>
      </c>
      <c r="AA59" s="17"/>
      <c r="AB59" s="25">
        <f t="shared" si="3"/>
        <v>87.4</v>
      </c>
      <c r="AC59" s="41">
        <f t="shared" si="4"/>
        <v>87.4</v>
      </c>
      <c r="AD59" s="216" t="str">
        <f t="shared" si="5"/>
        <v>9/Б (одличан)</v>
      </c>
      <c r="AF59" s="37"/>
    </row>
    <row r="60" spans="1:32" ht="12.75">
      <c r="A60" s="90" t="s">
        <v>159</v>
      </c>
      <c r="B60" s="113" t="s">
        <v>114</v>
      </c>
      <c r="C60" s="115"/>
      <c r="D60" s="35">
        <v>3</v>
      </c>
      <c r="E60" s="35">
        <v>6</v>
      </c>
      <c r="F60" s="16">
        <f t="shared" si="7"/>
        <v>9</v>
      </c>
      <c r="G60" s="126">
        <v>20</v>
      </c>
      <c r="H60" s="126">
        <v>15.2</v>
      </c>
      <c r="I60" s="126">
        <v>16.4</v>
      </c>
      <c r="J60" s="126"/>
      <c r="K60" s="16">
        <f t="shared" si="2"/>
        <v>51.6</v>
      </c>
      <c r="L60" s="121">
        <v>6.45</v>
      </c>
      <c r="M60" s="121">
        <v>6.45</v>
      </c>
      <c r="N60" s="16">
        <f t="shared" si="8"/>
        <v>12.9</v>
      </c>
      <c r="O60" s="19"/>
      <c r="P60" s="19"/>
      <c r="Q60" s="16">
        <f aca="true" t="shared" si="9" ref="Q60:Q74">SUM(O60:P60)</f>
        <v>0</v>
      </c>
      <c r="R60" s="91"/>
      <c r="S60" s="131"/>
      <c r="T60" s="131"/>
      <c r="U60" s="131"/>
      <c r="V60" s="131"/>
      <c r="W60" s="131"/>
      <c r="X60" s="131"/>
      <c r="Y60" s="131"/>
      <c r="Z60" s="24">
        <v>12.9</v>
      </c>
      <c r="AA60" s="17"/>
      <c r="AB60" s="25">
        <f t="shared" si="3"/>
        <v>86.4</v>
      </c>
      <c r="AC60" s="41">
        <f t="shared" si="4"/>
        <v>86.4</v>
      </c>
      <c r="AD60" s="216" t="str">
        <f t="shared" si="5"/>
        <v>9/Б (одличан)</v>
      </c>
      <c r="AE60" s="31"/>
      <c r="AF60" s="37"/>
    </row>
    <row r="61" spans="1:32" s="220" customFormat="1" ht="12.75">
      <c r="A61" s="92" t="s">
        <v>182</v>
      </c>
      <c r="B61" s="112" t="s">
        <v>115</v>
      </c>
      <c r="C61" s="114"/>
      <c r="D61" s="35">
        <v>0</v>
      </c>
      <c r="E61" s="35">
        <v>0</v>
      </c>
      <c r="F61" s="217">
        <f t="shared" si="7"/>
        <v>0</v>
      </c>
      <c r="G61" s="126">
        <v>17.2</v>
      </c>
      <c r="H61" s="126">
        <v>15.2</v>
      </c>
      <c r="I61" s="126">
        <v>15.2</v>
      </c>
      <c r="J61" s="126"/>
      <c r="K61" s="217">
        <f t="shared" si="2"/>
        <v>47.599999999999994</v>
      </c>
      <c r="L61" s="111">
        <v>5.25</v>
      </c>
      <c r="M61" s="111">
        <v>1</v>
      </c>
      <c r="N61" s="217">
        <f t="shared" si="8"/>
        <v>6.25</v>
      </c>
      <c r="O61" s="218"/>
      <c r="P61" s="218"/>
      <c r="Q61" s="217">
        <f t="shared" si="9"/>
        <v>0</v>
      </c>
      <c r="R61" s="136"/>
      <c r="S61" s="135"/>
      <c r="T61" s="135"/>
      <c r="U61" s="135"/>
      <c r="V61" s="135"/>
      <c r="W61" s="135"/>
      <c r="X61" s="135"/>
      <c r="Y61" s="131" t="s">
        <v>498</v>
      </c>
      <c r="Z61" s="267">
        <v>11.4</v>
      </c>
      <c r="AA61" s="126"/>
      <c r="AB61" s="25">
        <f t="shared" si="3"/>
        <v>65.25</v>
      </c>
      <c r="AC61" s="41">
        <f t="shared" si="4"/>
        <v>65.25</v>
      </c>
      <c r="AD61" s="216" t="str">
        <f t="shared" si="5"/>
        <v>7/Д (добар)</v>
      </c>
      <c r="AE61" s="219" t="s">
        <v>463</v>
      </c>
      <c r="AF61" s="37"/>
    </row>
    <row r="62" spans="1:32" ht="12.75">
      <c r="A62" s="90" t="s">
        <v>145</v>
      </c>
      <c r="B62" s="165" t="s">
        <v>116</v>
      </c>
      <c r="C62" s="114"/>
      <c r="D62" s="35">
        <v>0</v>
      </c>
      <c r="E62" s="35">
        <v>0</v>
      </c>
      <c r="F62" s="16">
        <f t="shared" si="7"/>
        <v>0</v>
      </c>
      <c r="G62" s="126">
        <v>17.2</v>
      </c>
      <c r="H62" s="102">
        <v>15.2</v>
      </c>
      <c r="I62" s="164">
        <v>13.2</v>
      </c>
      <c r="J62" s="126"/>
      <c r="K62" s="16">
        <f t="shared" si="2"/>
        <v>45.599999999999994</v>
      </c>
      <c r="L62" s="111">
        <v>5.85</v>
      </c>
      <c r="M62" s="111">
        <v>4.95</v>
      </c>
      <c r="N62" s="16">
        <f t="shared" si="8"/>
        <v>10.8</v>
      </c>
      <c r="O62" s="19"/>
      <c r="P62" s="19"/>
      <c r="Q62" s="16">
        <f t="shared" si="9"/>
        <v>0</v>
      </c>
      <c r="R62" s="91"/>
      <c r="S62" s="131"/>
      <c r="T62" s="131"/>
      <c r="U62" s="131"/>
      <c r="V62" s="131"/>
      <c r="W62" s="131"/>
      <c r="X62" s="131"/>
      <c r="Y62" s="131"/>
      <c r="Z62" s="24">
        <v>10.8</v>
      </c>
      <c r="AA62" s="17"/>
      <c r="AB62" s="25">
        <f t="shared" si="3"/>
        <v>67.19999999999999</v>
      </c>
      <c r="AC62" s="41">
        <f t="shared" si="4"/>
        <v>67.19999999999999</v>
      </c>
      <c r="AD62" s="216" t="str">
        <f t="shared" si="5"/>
        <v>7/Д (добар)</v>
      </c>
      <c r="AE62" s="163" t="s">
        <v>368</v>
      </c>
      <c r="AF62" s="37"/>
    </row>
    <row r="63" spans="1:32" ht="12.75">
      <c r="A63" s="90" t="s">
        <v>160</v>
      </c>
      <c r="B63" s="113" t="s">
        <v>117</v>
      </c>
      <c r="C63" s="114"/>
      <c r="D63" s="35">
        <v>3</v>
      </c>
      <c r="E63" s="35">
        <v>0</v>
      </c>
      <c r="F63" s="16">
        <f t="shared" si="7"/>
        <v>3</v>
      </c>
      <c r="G63" s="126">
        <v>16</v>
      </c>
      <c r="H63" s="126">
        <v>14</v>
      </c>
      <c r="I63" s="126">
        <v>15.2</v>
      </c>
      <c r="J63" s="126"/>
      <c r="K63" s="16">
        <f t="shared" si="2"/>
        <v>45.2</v>
      </c>
      <c r="L63" s="111">
        <v>5.4</v>
      </c>
      <c r="M63" s="111">
        <v>3.9</v>
      </c>
      <c r="N63" s="16">
        <f t="shared" si="8"/>
        <v>9.3</v>
      </c>
      <c r="O63" s="19"/>
      <c r="P63" s="19"/>
      <c r="Q63" s="16">
        <f t="shared" si="9"/>
        <v>0</v>
      </c>
      <c r="R63" s="91"/>
      <c r="S63" s="131"/>
      <c r="T63" s="131"/>
      <c r="U63" s="131"/>
      <c r="V63" s="131"/>
      <c r="W63" s="131"/>
      <c r="X63" s="131"/>
      <c r="Y63" s="131"/>
      <c r="Z63" s="24">
        <v>9.3</v>
      </c>
      <c r="AA63" s="17"/>
      <c r="AB63" s="25">
        <f t="shared" si="3"/>
        <v>66.8</v>
      </c>
      <c r="AC63" s="41">
        <f t="shared" si="4"/>
        <v>66.8</v>
      </c>
      <c r="AD63" s="216" t="str">
        <f t="shared" si="5"/>
        <v>7/Д (добар)</v>
      </c>
      <c r="AE63" s="31"/>
      <c r="AF63" s="37"/>
    </row>
    <row r="64" spans="1:32" ht="12.75">
      <c r="A64" s="90" t="s">
        <v>188</v>
      </c>
      <c r="B64" s="113" t="s">
        <v>118</v>
      </c>
      <c r="C64" s="115"/>
      <c r="D64" s="35">
        <v>2</v>
      </c>
      <c r="E64" s="35">
        <v>2</v>
      </c>
      <c r="F64" s="16">
        <f t="shared" si="7"/>
        <v>4</v>
      </c>
      <c r="G64" s="126">
        <v>15.2</v>
      </c>
      <c r="H64" s="126">
        <v>12</v>
      </c>
      <c r="I64" s="126">
        <v>15.2</v>
      </c>
      <c r="J64" s="126"/>
      <c r="K64" s="16">
        <f t="shared" si="2"/>
        <v>42.4</v>
      </c>
      <c r="L64" s="111">
        <v>4.5</v>
      </c>
      <c r="M64" s="111"/>
      <c r="N64" s="16">
        <f t="shared" si="8"/>
        <v>4.5</v>
      </c>
      <c r="O64" s="19"/>
      <c r="P64" s="19"/>
      <c r="Q64" s="16">
        <f t="shared" si="9"/>
        <v>0</v>
      </c>
      <c r="R64" s="91"/>
      <c r="S64" s="131"/>
      <c r="T64" s="131"/>
      <c r="U64" s="131"/>
      <c r="V64" s="131"/>
      <c r="W64" s="131"/>
      <c r="X64" s="131"/>
      <c r="Y64" s="131"/>
      <c r="Z64" s="24">
        <v>12.9</v>
      </c>
      <c r="AA64" s="17"/>
      <c r="AB64" s="25">
        <f t="shared" si="3"/>
        <v>63.8</v>
      </c>
      <c r="AC64" s="41">
        <f t="shared" si="4"/>
        <v>63.8</v>
      </c>
      <c r="AD64" s="221" t="str">
        <f t="shared" si="5"/>
        <v>7/Д (добар)</v>
      </c>
      <c r="AE64" s="125"/>
      <c r="AF64" s="37"/>
    </row>
    <row r="65" spans="1:32" s="32" customFormat="1" ht="12.75">
      <c r="A65" s="90" t="s">
        <v>157</v>
      </c>
      <c r="B65" s="113" t="s">
        <v>125</v>
      </c>
      <c r="C65" s="115"/>
      <c r="D65" s="35">
        <v>2</v>
      </c>
      <c r="E65" s="35">
        <v>2</v>
      </c>
      <c r="F65" s="16">
        <f>SUM(D65,E65)</f>
        <v>4</v>
      </c>
      <c r="G65" s="126">
        <v>17.2</v>
      </c>
      <c r="H65" s="126">
        <v>16</v>
      </c>
      <c r="I65" s="126">
        <v>10.8</v>
      </c>
      <c r="J65" s="126"/>
      <c r="K65" s="16">
        <f t="shared" si="2"/>
        <v>44</v>
      </c>
      <c r="L65" s="111">
        <v>4.5</v>
      </c>
      <c r="M65" s="111">
        <v>1</v>
      </c>
      <c r="N65" s="16">
        <f t="shared" si="8"/>
        <v>5.5</v>
      </c>
      <c r="O65" s="19"/>
      <c r="P65" s="19"/>
      <c r="Q65" s="16">
        <f t="shared" si="9"/>
        <v>0</v>
      </c>
      <c r="R65" s="91"/>
      <c r="S65" s="131"/>
      <c r="T65" s="131"/>
      <c r="U65" s="131"/>
      <c r="V65" s="131" t="s">
        <v>207</v>
      </c>
      <c r="W65" s="131"/>
      <c r="X65" s="131"/>
      <c r="Y65" s="131"/>
      <c r="Z65" s="24">
        <v>10.5</v>
      </c>
      <c r="AA65" s="17"/>
      <c r="AB65" s="25">
        <f t="shared" si="3"/>
        <v>64</v>
      </c>
      <c r="AC65" s="41">
        <f t="shared" si="4"/>
        <v>64</v>
      </c>
      <c r="AD65" s="221" t="str">
        <f t="shared" si="5"/>
        <v>7/Д (добар)</v>
      </c>
      <c r="AE65" s="125"/>
      <c r="AF65" s="37"/>
    </row>
    <row r="66" spans="1:32" ht="12.75">
      <c r="A66" s="90" t="s">
        <v>184</v>
      </c>
      <c r="B66" s="129" t="s">
        <v>204</v>
      </c>
      <c r="C66" s="115"/>
      <c r="D66" s="35">
        <v>1</v>
      </c>
      <c r="E66" s="35">
        <v>0</v>
      </c>
      <c r="F66" s="16">
        <f t="shared" si="7"/>
        <v>1</v>
      </c>
      <c r="G66" s="126"/>
      <c r="H66" s="126"/>
      <c r="I66" s="126"/>
      <c r="J66" s="126"/>
      <c r="K66" s="16">
        <f t="shared" si="2"/>
        <v>0</v>
      </c>
      <c r="L66" s="111">
        <v>3.9</v>
      </c>
      <c r="M66" s="111"/>
      <c r="N66" s="16">
        <f t="shared" si="8"/>
        <v>3.9</v>
      </c>
      <c r="O66" s="19"/>
      <c r="P66" s="19"/>
      <c r="Q66" s="16">
        <f t="shared" si="9"/>
        <v>0</v>
      </c>
      <c r="R66" s="91"/>
      <c r="S66" s="131"/>
      <c r="T66" s="131"/>
      <c r="U66" s="131"/>
      <c r="V66" s="131"/>
      <c r="W66" s="131"/>
      <c r="X66" s="131"/>
      <c r="Y66" s="131"/>
      <c r="Z66" s="24"/>
      <c r="AA66" s="17"/>
      <c r="AB66" s="25">
        <f t="shared" si="3"/>
        <v>4.9</v>
      </c>
      <c r="AC66" s="41">
        <f t="shared" si="4"/>
        <v>0</v>
      </c>
      <c r="AD66" s="216" t="str">
        <f t="shared" si="5"/>
        <v>5/Ф (није положио)</v>
      </c>
      <c r="AE66" s="127" t="s">
        <v>203</v>
      </c>
      <c r="AF66" s="37"/>
    </row>
    <row r="67" spans="1:32" s="32" customFormat="1" ht="12.75">
      <c r="A67" s="90" t="s">
        <v>143</v>
      </c>
      <c r="B67" s="113" t="s">
        <v>119</v>
      </c>
      <c r="C67" s="114"/>
      <c r="D67" s="35">
        <v>2</v>
      </c>
      <c r="E67" s="35">
        <v>0</v>
      </c>
      <c r="F67" s="16">
        <f t="shared" si="7"/>
        <v>2</v>
      </c>
      <c r="G67" s="126">
        <v>18</v>
      </c>
      <c r="H67" s="126">
        <v>17.2</v>
      </c>
      <c r="I67" s="126">
        <v>12.4</v>
      </c>
      <c r="J67" s="126"/>
      <c r="K67" s="16">
        <f t="shared" si="2"/>
        <v>47.6</v>
      </c>
      <c r="L67" s="111">
        <v>6.15</v>
      </c>
      <c r="M67" s="111">
        <v>5.1</v>
      </c>
      <c r="N67" s="16">
        <f t="shared" si="8"/>
        <v>11.25</v>
      </c>
      <c r="O67" s="19"/>
      <c r="P67" s="19"/>
      <c r="Q67" s="16">
        <f t="shared" si="9"/>
        <v>0</v>
      </c>
      <c r="R67" s="91"/>
      <c r="S67" s="131"/>
      <c r="T67" s="131"/>
      <c r="U67" s="131"/>
      <c r="V67" s="131"/>
      <c r="W67" s="131"/>
      <c r="X67" s="131"/>
      <c r="Y67" s="131"/>
      <c r="Z67" s="24">
        <v>11.25</v>
      </c>
      <c r="AA67" s="17"/>
      <c r="AB67" s="25">
        <f t="shared" si="3"/>
        <v>72.1</v>
      </c>
      <c r="AC67" s="41">
        <f t="shared" si="4"/>
        <v>72.1</v>
      </c>
      <c r="AD67" s="216" t="str">
        <f t="shared" si="5"/>
        <v>8/Ц (врло добар)</v>
      </c>
      <c r="AE67" s="31"/>
      <c r="AF67" s="37"/>
    </row>
    <row r="68" spans="1:32" ht="12.75">
      <c r="A68" s="90" t="s">
        <v>166</v>
      </c>
      <c r="B68" s="113" t="s">
        <v>120</v>
      </c>
      <c r="C68" s="114"/>
      <c r="D68" s="35">
        <v>0</v>
      </c>
      <c r="E68" s="35">
        <v>4</v>
      </c>
      <c r="F68" s="16">
        <f t="shared" si="7"/>
        <v>4</v>
      </c>
      <c r="G68" s="126">
        <v>18</v>
      </c>
      <c r="H68" s="126">
        <v>14</v>
      </c>
      <c r="I68" s="126">
        <v>12.8</v>
      </c>
      <c r="J68" s="126"/>
      <c r="K68" s="16">
        <f t="shared" si="2"/>
        <v>44.8</v>
      </c>
      <c r="L68" s="111">
        <v>5.85</v>
      </c>
      <c r="M68" s="111">
        <v>5.25</v>
      </c>
      <c r="N68" s="16">
        <f t="shared" si="8"/>
        <v>11.1</v>
      </c>
      <c r="O68" s="19"/>
      <c r="P68" s="19"/>
      <c r="Q68" s="16">
        <f t="shared" si="9"/>
        <v>0</v>
      </c>
      <c r="R68" s="91"/>
      <c r="S68" s="131"/>
      <c r="T68" s="131"/>
      <c r="U68" s="131"/>
      <c r="V68" s="131"/>
      <c r="W68" s="131"/>
      <c r="X68" s="131"/>
      <c r="Y68" s="131"/>
      <c r="Z68" s="24">
        <v>11.1</v>
      </c>
      <c r="AA68" s="17"/>
      <c r="AB68" s="25">
        <f t="shared" si="3"/>
        <v>71</v>
      </c>
      <c r="AC68" s="41">
        <f t="shared" si="4"/>
        <v>71</v>
      </c>
      <c r="AD68" s="216" t="str">
        <f t="shared" si="5"/>
        <v>8/Ц (врло добар)</v>
      </c>
      <c r="AE68" s="34"/>
      <c r="AF68" s="37"/>
    </row>
    <row r="69" spans="1:32" ht="12.75">
      <c r="A69" s="90" t="s">
        <v>155</v>
      </c>
      <c r="B69" s="265" t="s">
        <v>121</v>
      </c>
      <c r="C69" s="114"/>
      <c r="D69" s="35">
        <v>0</v>
      </c>
      <c r="E69" s="35">
        <v>0</v>
      </c>
      <c r="F69" s="16">
        <f t="shared" si="7"/>
        <v>0</v>
      </c>
      <c r="G69" s="126">
        <v>18</v>
      </c>
      <c r="H69" s="126">
        <v>11.2</v>
      </c>
      <c r="I69" s="126">
        <v>0</v>
      </c>
      <c r="J69" s="126"/>
      <c r="K69" s="16">
        <f t="shared" si="2"/>
        <v>29.2</v>
      </c>
      <c r="L69" s="111">
        <v>4.95</v>
      </c>
      <c r="M69" s="111">
        <v>4.8</v>
      </c>
      <c r="N69" s="16">
        <f t="shared" si="8"/>
        <v>9.75</v>
      </c>
      <c r="O69" s="19"/>
      <c r="P69" s="19"/>
      <c r="Q69" s="16">
        <f t="shared" si="9"/>
        <v>0</v>
      </c>
      <c r="R69" s="91"/>
      <c r="S69" s="131"/>
      <c r="T69" s="131"/>
      <c r="U69" s="131"/>
      <c r="V69" s="131"/>
      <c r="W69" s="131"/>
      <c r="X69" s="131"/>
      <c r="Y69" s="131"/>
      <c r="Z69" s="24">
        <v>9.75</v>
      </c>
      <c r="AA69" s="17"/>
      <c r="AB69" s="25">
        <f t="shared" si="3"/>
        <v>48.7</v>
      </c>
      <c r="AC69" s="41">
        <f t="shared" si="4"/>
        <v>48.7</v>
      </c>
      <c r="AD69" s="216" t="str">
        <f t="shared" si="5"/>
        <v>5/Ф (није положио)</v>
      </c>
      <c r="AF69" s="37"/>
    </row>
    <row r="70" spans="1:32" ht="12.75">
      <c r="A70" s="90" t="s">
        <v>146</v>
      </c>
      <c r="B70" s="113" t="s">
        <v>122</v>
      </c>
      <c r="C70" s="114"/>
      <c r="D70" s="35">
        <v>4</v>
      </c>
      <c r="E70" s="35">
        <v>6</v>
      </c>
      <c r="F70" s="16">
        <f t="shared" si="7"/>
        <v>10</v>
      </c>
      <c r="G70" s="126">
        <v>18.8</v>
      </c>
      <c r="H70" s="126">
        <v>20</v>
      </c>
      <c r="I70" s="126">
        <v>20</v>
      </c>
      <c r="J70" s="126"/>
      <c r="K70" s="16">
        <f t="shared" si="2"/>
        <v>58.8</v>
      </c>
      <c r="L70" s="111">
        <v>6</v>
      </c>
      <c r="M70" s="111">
        <v>5.1</v>
      </c>
      <c r="N70" s="16">
        <f t="shared" si="8"/>
        <v>11.1</v>
      </c>
      <c r="O70" s="19"/>
      <c r="P70" s="19"/>
      <c r="Q70" s="16">
        <f t="shared" si="9"/>
        <v>0</v>
      </c>
      <c r="R70" s="134"/>
      <c r="S70" s="134"/>
      <c r="T70" s="134"/>
      <c r="U70" s="134"/>
      <c r="V70" s="135"/>
      <c r="W70" s="135"/>
      <c r="X70" s="135"/>
      <c r="Y70" s="135"/>
      <c r="Z70" s="24">
        <v>11.1</v>
      </c>
      <c r="AA70" s="17"/>
      <c r="AB70" s="25">
        <f t="shared" si="3"/>
        <v>90.99999999999999</v>
      </c>
      <c r="AC70" s="41">
        <f t="shared" si="4"/>
        <v>90.99999999999999</v>
      </c>
      <c r="AD70" s="216" t="str">
        <f t="shared" si="5"/>
        <v>10/A (изузетан одличан)</v>
      </c>
      <c r="AE70" s="31"/>
      <c r="AF70" s="37"/>
    </row>
    <row r="71" spans="1:32" ht="12.75">
      <c r="A71" s="89" t="s">
        <v>142</v>
      </c>
      <c r="B71" s="113" t="s">
        <v>123</v>
      </c>
      <c r="C71" s="117"/>
      <c r="D71" s="29">
        <v>4</v>
      </c>
      <c r="E71" s="29">
        <v>6</v>
      </c>
      <c r="F71" s="16">
        <f t="shared" si="7"/>
        <v>10</v>
      </c>
      <c r="G71" s="126">
        <v>20</v>
      </c>
      <c r="H71" s="126">
        <v>15.2</v>
      </c>
      <c r="I71" s="126">
        <v>20</v>
      </c>
      <c r="J71" s="126"/>
      <c r="K71" s="16">
        <f t="shared" si="2"/>
        <v>55.2</v>
      </c>
      <c r="L71" s="124">
        <v>6.45</v>
      </c>
      <c r="M71" s="124">
        <v>5.85</v>
      </c>
      <c r="N71" s="16">
        <f t="shared" si="8"/>
        <v>12.3</v>
      </c>
      <c r="O71" s="19">
        <v>6.45</v>
      </c>
      <c r="P71" s="19"/>
      <c r="Q71" s="16">
        <f t="shared" si="9"/>
        <v>6.45</v>
      </c>
      <c r="R71" s="136"/>
      <c r="S71" s="136"/>
      <c r="T71" s="136"/>
      <c r="U71" s="136"/>
      <c r="V71" s="136"/>
      <c r="W71" s="136"/>
      <c r="X71" s="136"/>
      <c r="Y71" s="136"/>
      <c r="Z71" s="30">
        <v>12.3</v>
      </c>
      <c r="AA71" s="17"/>
      <c r="AB71" s="25">
        <f t="shared" si="3"/>
        <v>96.25</v>
      </c>
      <c r="AC71" s="41">
        <f t="shared" si="4"/>
        <v>96.25</v>
      </c>
      <c r="AD71" s="216" t="str">
        <f t="shared" si="5"/>
        <v>10/A (изузетан одличан)</v>
      </c>
      <c r="AE71" s="31"/>
      <c r="AF71" s="37"/>
    </row>
    <row r="72" spans="1:32" ht="12.75">
      <c r="A72" s="91" t="s">
        <v>170</v>
      </c>
      <c r="B72" s="113" t="s">
        <v>124</v>
      </c>
      <c r="C72" s="115"/>
      <c r="D72" s="29">
        <v>4</v>
      </c>
      <c r="E72" s="23">
        <v>2</v>
      </c>
      <c r="F72" s="16">
        <f t="shared" si="7"/>
        <v>6</v>
      </c>
      <c r="G72" s="147">
        <v>13.2</v>
      </c>
      <c r="H72" s="147">
        <v>12.4</v>
      </c>
      <c r="I72" s="147">
        <v>13.2</v>
      </c>
      <c r="J72" s="104"/>
      <c r="K72" s="16">
        <f t="shared" si="2"/>
        <v>38.8</v>
      </c>
      <c r="L72" s="111">
        <v>4.95</v>
      </c>
      <c r="M72" s="111">
        <v>1</v>
      </c>
      <c r="N72" s="16">
        <f t="shared" si="8"/>
        <v>5.95</v>
      </c>
      <c r="O72" s="19"/>
      <c r="P72" s="19"/>
      <c r="Q72" s="16">
        <f t="shared" si="9"/>
        <v>0</v>
      </c>
      <c r="R72" s="136"/>
      <c r="S72" s="136"/>
      <c r="T72" s="136"/>
      <c r="U72" s="137">
        <v>5</v>
      </c>
      <c r="V72" s="91" t="s">
        <v>205</v>
      </c>
      <c r="W72" s="136"/>
      <c r="X72" s="136"/>
      <c r="Y72" s="136"/>
      <c r="Z72" s="104">
        <v>8.1</v>
      </c>
      <c r="AA72" s="21"/>
      <c r="AB72" s="25">
        <f t="shared" si="3"/>
        <v>58.85</v>
      </c>
      <c r="AC72" s="41">
        <f t="shared" si="4"/>
        <v>58.85</v>
      </c>
      <c r="AD72" s="221" t="str">
        <f t="shared" si="5"/>
        <v>6/Е (довољан)</v>
      </c>
      <c r="AE72" s="125" t="s">
        <v>202</v>
      </c>
      <c r="AF72" s="37"/>
    </row>
    <row r="73" spans="1:32" ht="12.75">
      <c r="A73" s="93"/>
      <c r="B73" s="151" t="s">
        <v>367</v>
      </c>
      <c r="D73" s="29">
        <v>0</v>
      </c>
      <c r="E73" s="23">
        <v>0</v>
      </c>
      <c r="F73" s="16">
        <f t="shared" si="7"/>
        <v>0</v>
      </c>
      <c r="G73" s="150">
        <v>15.2</v>
      </c>
      <c r="H73" s="147">
        <v>0</v>
      </c>
      <c r="I73" s="147"/>
      <c r="J73" s="27"/>
      <c r="K73" s="16">
        <f>SUM(G73:J73)+AA73</f>
        <v>15.2</v>
      </c>
      <c r="L73" s="111"/>
      <c r="M73" s="111"/>
      <c r="N73" s="16">
        <f t="shared" si="8"/>
        <v>0</v>
      </c>
      <c r="O73" s="19"/>
      <c r="P73" s="19"/>
      <c r="Q73" s="16">
        <f t="shared" si="9"/>
        <v>0</v>
      </c>
      <c r="R73" s="26"/>
      <c r="S73" s="26"/>
      <c r="T73" s="26"/>
      <c r="U73" s="26"/>
      <c r="V73" s="26"/>
      <c r="W73" s="26"/>
      <c r="X73" s="26"/>
      <c r="Y73" s="26"/>
      <c r="Z73" s="104"/>
      <c r="AA73" s="21"/>
      <c r="AB73" s="25">
        <f>IF(Z73&gt;0,SUM(Q73,N73,K73,F73,Z73),SUM(F73,K73,Q73,N73))</f>
        <v>15.2</v>
      </c>
      <c r="AC73" s="41">
        <f>IF(Z73&gt;0,SUM(F73,K73,N73,Q73,Z73),0)</f>
        <v>0</v>
      </c>
      <c r="AD73" s="216" t="str">
        <f>IF(AC73&gt;90.9,"10/A (изузетан одличан)",IF(AC73&gt;80.9,"9/Б (одличан)",IF(AC73&gt;70.9,"8/Ц (врло добар)",IF(AC73&gt;60.9,"7/Д (добар)",IF(AC73&gt;50.9,"6/Е (довољан)","5/Ф (није положио)")))))</f>
        <v>5/Ф (није положио)</v>
      </c>
      <c r="AE73" s="127" t="s">
        <v>203</v>
      </c>
      <c r="AF73" s="37"/>
    </row>
    <row r="74" spans="2:32" ht="12.75">
      <c r="B74" s="152" t="s">
        <v>200</v>
      </c>
      <c r="D74" s="29">
        <v>0</v>
      </c>
      <c r="E74" s="23">
        <v>0</v>
      </c>
      <c r="F74" s="16">
        <f t="shared" si="7"/>
        <v>0</v>
      </c>
      <c r="G74" s="150">
        <v>15.2</v>
      </c>
      <c r="H74" s="147">
        <v>0</v>
      </c>
      <c r="I74" s="147"/>
      <c r="J74" s="27"/>
      <c r="K74" s="16">
        <f>SUM(G74:J74)+AA74</f>
        <v>15.2</v>
      </c>
      <c r="L74" s="111"/>
      <c r="M74" s="111"/>
      <c r="N74" s="16">
        <f t="shared" si="8"/>
        <v>0</v>
      </c>
      <c r="O74" s="17"/>
      <c r="P74" s="27"/>
      <c r="Q74" s="16">
        <f t="shared" si="9"/>
        <v>0</v>
      </c>
      <c r="R74" s="26"/>
      <c r="S74" s="26"/>
      <c r="T74" s="26"/>
      <c r="U74" s="26"/>
      <c r="V74" s="26"/>
      <c r="W74" s="26"/>
      <c r="X74" s="26"/>
      <c r="Y74" s="26"/>
      <c r="Z74" s="104"/>
      <c r="AA74" s="21"/>
      <c r="AB74" s="25">
        <f>IF(Z74&gt;0,SUM(Q74,N74,K74,F74,Z74),SUM(F74,K74,Q74,N74))</f>
        <v>15.2</v>
      </c>
      <c r="AC74" s="41">
        <f>IF(Z74&gt;0,SUM(F74,K74,N74,Q74,Z74),0)</f>
        <v>0</v>
      </c>
      <c r="AD74" s="216" t="str">
        <f>IF(AC74&gt;90.9,"10/A (изузетан одличан)",IF(AC74&gt;80.9,"9/Б (одличан)",IF(AC74&gt;70.9,"8/Ц (врло добар)",IF(AC74&gt;60.9,"7/Д (добар)",IF(AC74&gt;50.9,"6/Е (довољан)","5/Ф (није положио)")))))</f>
        <v>5/Ф (није положио)</v>
      </c>
      <c r="AE74" s="127" t="s">
        <v>203</v>
      </c>
      <c r="AF74" s="37"/>
    </row>
    <row r="75" spans="4:32" ht="12.75">
      <c r="D75" s="29"/>
      <c r="E75" s="23"/>
      <c r="F75" s="16"/>
      <c r="G75" s="147"/>
      <c r="H75" s="148"/>
      <c r="I75" s="147"/>
      <c r="J75" s="27"/>
      <c r="K75" s="16"/>
      <c r="L75" s="111"/>
      <c r="M75" s="111"/>
      <c r="N75" s="16"/>
      <c r="O75" s="17"/>
      <c r="P75" s="27"/>
      <c r="Q75" s="16"/>
      <c r="R75" s="26"/>
      <c r="S75" s="26"/>
      <c r="T75" s="26"/>
      <c r="U75" s="26"/>
      <c r="V75" s="26"/>
      <c r="W75" s="26"/>
      <c r="X75" s="26"/>
      <c r="Y75" s="26"/>
      <c r="Z75" s="104"/>
      <c r="AA75" s="21"/>
      <c r="AB75" s="25"/>
      <c r="AC75" s="41"/>
      <c r="AD75" s="216"/>
      <c r="AE75" s="28"/>
      <c r="AF75" s="37"/>
    </row>
    <row r="76" spans="1:32" ht="72.75" customHeight="1">
      <c r="A76" s="374" t="s">
        <v>368</v>
      </c>
      <c r="B76" s="375"/>
      <c r="D76" s="29"/>
      <c r="E76" s="23"/>
      <c r="F76" s="16"/>
      <c r="G76" s="147"/>
      <c r="H76" s="148"/>
      <c r="I76" s="147"/>
      <c r="J76" s="27"/>
      <c r="K76" s="16"/>
      <c r="L76" s="111"/>
      <c r="M76" s="111"/>
      <c r="N76" s="16"/>
      <c r="O76" s="17"/>
      <c r="P76" s="27"/>
      <c r="Q76" s="16"/>
      <c r="R76" s="26"/>
      <c r="S76" s="26"/>
      <c r="T76" s="26"/>
      <c r="U76" s="26"/>
      <c r="V76" s="26"/>
      <c r="W76" s="26"/>
      <c r="X76" s="26"/>
      <c r="Y76" s="26"/>
      <c r="Z76" s="104"/>
      <c r="AA76" s="21"/>
      <c r="AB76" s="25"/>
      <c r="AC76" s="41"/>
      <c r="AD76" s="128"/>
      <c r="AE76" s="28"/>
      <c r="AF76" s="26"/>
    </row>
    <row r="77" spans="1:32" ht="12.75">
      <c r="A77" s="91" t="s">
        <v>305</v>
      </c>
      <c r="B77" s="143" t="s">
        <v>242</v>
      </c>
      <c r="D77" s="29">
        <v>4</v>
      </c>
      <c r="E77" s="23">
        <v>6</v>
      </c>
      <c r="F77" s="16">
        <f aca="true" t="shared" si="10" ref="F77:F138">SUM(D77,E77)</f>
        <v>10</v>
      </c>
      <c r="G77" s="147">
        <v>20</v>
      </c>
      <c r="H77" s="149">
        <v>16.4</v>
      </c>
      <c r="I77" s="166">
        <v>15.2</v>
      </c>
      <c r="J77" s="27"/>
      <c r="K77" s="16">
        <f aca="true" t="shared" si="11" ref="K77:K138">SUM(G77:J77)+AA77</f>
        <v>51.599999999999994</v>
      </c>
      <c r="L77" s="111">
        <v>5.25</v>
      </c>
      <c r="M77" s="111">
        <v>5.1</v>
      </c>
      <c r="N77" s="16">
        <f aca="true" t="shared" si="12" ref="N77:N138">SUM(L77:M77)</f>
        <v>10.35</v>
      </c>
      <c r="O77" s="17"/>
      <c r="P77" s="27"/>
      <c r="Q77" s="16">
        <f aca="true" t="shared" si="13" ref="Q77:Q138">SUM(O77:P77)</f>
        <v>0</v>
      </c>
      <c r="R77" s="26"/>
      <c r="S77" s="26"/>
      <c r="T77" s="26"/>
      <c r="U77" s="26"/>
      <c r="V77" s="26"/>
      <c r="W77" s="26"/>
      <c r="X77" s="26"/>
      <c r="Y77" s="26"/>
      <c r="Z77" s="104">
        <v>10.35</v>
      </c>
      <c r="AA77" s="21"/>
      <c r="AB77" s="25">
        <f aca="true" t="shared" si="14" ref="AB77:AB138">IF(Z77&gt;0,SUM(Q77,N77,K77,F77,Z77),SUM(F77,K77,Q77,N77))</f>
        <v>82.29999999999998</v>
      </c>
      <c r="AC77" s="41">
        <f aca="true" t="shared" si="15" ref="AC77:AC138">IF(Z77&gt;0,SUM(F77,K77,N77,Q77,Z77),0)</f>
        <v>82.29999999999998</v>
      </c>
      <c r="AD77" s="128" t="str">
        <f aca="true" t="shared" si="16" ref="AD77:AD138">IF(AC77&gt;90.9,"10/A (изузетан одличан)",IF(AC77&gt;80.9,"9/Б (одличан)",IF(AC77&gt;70.9,"8/Ц (врло добар)",IF(AC77&gt;60.9,"7/Д (добар)",IF(AC77&gt;50.9,"6/Е (довољан)","5/Ф (није положио)")))))</f>
        <v>9/Б (одличан)</v>
      </c>
      <c r="AE77" s="168" t="s">
        <v>377</v>
      </c>
      <c r="AF77" s="26"/>
    </row>
    <row r="78" spans="1:32" ht="12.75">
      <c r="A78" s="91" t="s">
        <v>306</v>
      </c>
      <c r="B78" s="171" t="s">
        <v>243</v>
      </c>
      <c r="D78" s="29">
        <v>4</v>
      </c>
      <c r="E78" s="23">
        <v>6</v>
      </c>
      <c r="F78" s="16">
        <f t="shared" si="10"/>
        <v>10</v>
      </c>
      <c r="G78" s="147">
        <v>16</v>
      </c>
      <c r="H78" s="149">
        <v>18.6</v>
      </c>
      <c r="I78" s="147">
        <v>11.2</v>
      </c>
      <c r="J78" s="27"/>
      <c r="K78" s="16">
        <f t="shared" si="11"/>
        <v>45.8</v>
      </c>
      <c r="L78" s="111">
        <v>4.5</v>
      </c>
      <c r="M78" s="111" t="s">
        <v>366</v>
      </c>
      <c r="N78" s="16">
        <f t="shared" si="12"/>
        <v>4.5</v>
      </c>
      <c r="O78" s="17"/>
      <c r="P78" s="27"/>
      <c r="Q78" s="16">
        <f t="shared" si="13"/>
        <v>0</v>
      </c>
      <c r="R78" s="26"/>
      <c r="S78" s="26"/>
      <c r="T78" s="26"/>
      <c r="U78" s="26"/>
      <c r="V78" s="26"/>
      <c r="W78" s="26"/>
      <c r="X78" s="26"/>
      <c r="Y78" s="26"/>
      <c r="Z78" s="104">
        <v>9.9</v>
      </c>
      <c r="AA78" s="21"/>
      <c r="AB78" s="25">
        <f t="shared" si="14"/>
        <v>70.2</v>
      </c>
      <c r="AC78" s="41">
        <f t="shared" si="15"/>
        <v>70.2</v>
      </c>
      <c r="AD78" s="128" t="str">
        <f t="shared" si="16"/>
        <v>7/Д (добар)</v>
      </c>
      <c r="AE78" s="125"/>
      <c r="AF78" s="26"/>
    </row>
    <row r="79" spans="1:32" ht="12.75">
      <c r="A79" s="91" t="s">
        <v>307</v>
      </c>
      <c r="B79" s="143" t="s">
        <v>244</v>
      </c>
      <c r="D79" s="29">
        <v>3</v>
      </c>
      <c r="E79" s="23">
        <v>6</v>
      </c>
      <c r="F79" s="16">
        <f t="shared" si="10"/>
        <v>9</v>
      </c>
      <c r="G79" s="147">
        <v>20</v>
      </c>
      <c r="H79" s="149">
        <v>16.4</v>
      </c>
      <c r="I79" s="147">
        <v>13.2</v>
      </c>
      <c r="J79" s="27"/>
      <c r="K79" s="16">
        <f t="shared" si="11"/>
        <v>49.599999999999994</v>
      </c>
      <c r="L79" s="111">
        <v>6.45</v>
      </c>
      <c r="M79" s="111" t="s">
        <v>366</v>
      </c>
      <c r="N79" s="16">
        <f t="shared" si="12"/>
        <v>6.45</v>
      </c>
      <c r="O79" s="17"/>
      <c r="P79" s="27"/>
      <c r="Q79" s="16">
        <f t="shared" si="13"/>
        <v>0</v>
      </c>
      <c r="R79" s="26"/>
      <c r="S79" s="26"/>
      <c r="T79" s="26"/>
      <c r="U79" s="26"/>
      <c r="V79" s="26"/>
      <c r="W79" s="26"/>
      <c r="X79" s="26"/>
      <c r="Y79" s="26"/>
      <c r="Z79" s="104">
        <v>11.4</v>
      </c>
      <c r="AA79" s="21"/>
      <c r="AB79" s="25">
        <f t="shared" si="14"/>
        <v>76.45</v>
      </c>
      <c r="AC79" s="41">
        <f t="shared" si="15"/>
        <v>76.45</v>
      </c>
      <c r="AD79" s="128" t="str">
        <f t="shared" si="16"/>
        <v>8/Ц (врло добар)</v>
      </c>
      <c r="AE79" s="125"/>
      <c r="AF79" s="26"/>
    </row>
    <row r="80" spans="1:32" ht="12.75">
      <c r="A80" s="1" t="s">
        <v>308</v>
      </c>
      <c r="B80" s="144" t="s">
        <v>245</v>
      </c>
      <c r="D80" s="29">
        <v>3</v>
      </c>
      <c r="E80" s="23">
        <v>5</v>
      </c>
      <c r="F80" s="16">
        <f t="shared" si="10"/>
        <v>8</v>
      </c>
      <c r="G80" s="147">
        <v>16</v>
      </c>
      <c r="H80" s="149">
        <v>13.2</v>
      </c>
      <c r="I80" s="147">
        <v>10.8</v>
      </c>
      <c r="J80" s="27"/>
      <c r="K80" s="16">
        <f t="shared" si="11"/>
        <v>40</v>
      </c>
      <c r="L80" s="111">
        <v>5.85</v>
      </c>
      <c r="M80" s="111" t="s">
        <v>366</v>
      </c>
      <c r="N80" s="16">
        <f t="shared" si="12"/>
        <v>5.85</v>
      </c>
      <c r="O80" s="17"/>
      <c r="P80" s="27"/>
      <c r="Q80" s="16">
        <f t="shared" si="13"/>
        <v>0</v>
      </c>
      <c r="R80" s="26"/>
      <c r="S80" s="26"/>
      <c r="T80" s="26"/>
      <c r="U80" s="26"/>
      <c r="V80" s="26"/>
      <c r="W80" s="26"/>
      <c r="X80" s="26"/>
      <c r="Y80" s="26"/>
      <c r="Z80" s="104">
        <v>12</v>
      </c>
      <c r="AA80" s="21"/>
      <c r="AB80" s="25">
        <f t="shared" si="14"/>
        <v>65.85</v>
      </c>
      <c r="AC80" s="41">
        <f t="shared" si="15"/>
        <v>65.85</v>
      </c>
      <c r="AD80" s="128" t="str">
        <f t="shared" si="16"/>
        <v>7/Д (добар)</v>
      </c>
      <c r="AE80" s="125"/>
      <c r="AF80" s="26"/>
    </row>
    <row r="81" spans="1:32" ht="12.75">
      <c r="A81" s="91" t="s">
        <v>309</v>
      </c>
      <c r="B81" s="143" t="s">
        <v>246</v>
      </c>
      <c r="D81" s="29">
        <v>4</v>
      </c>
      <c r="E81" s="23">
        <v>6</v>
      </c>
      <c r="F81" s="16">
        <f t="shared" si="10"/>
        <v>10</v>
      </c>
      <c r="G81" s="147">
        <v>17.2</v>
      </c>
      <c r="H81" s="149">
        <v>20</v>
      </c>
      <c r="I81" s="147">
        <v>14.8</v>
      </c>
      <c r="J81" s="27"/>
      <c r="K81" s="16">
        <f t="shared" si="11"/>
        <v>52</v>
      </c>
      <c r="L81" s="111">
        <v>6.45</v>
      </c>
      <c r="M81" s="111">
        <v>6.45</v>
      </c>
      <c r="N81" s="16">
        <f t="shared" si="12"/>
        <v>12.9</v>
      </c>
      <c r="O81" s="17"/>
      <c r="P81" s="27"/>
      <c r="Q81" s="16">
        <f t="shared" si="13"/>
        <v>0</v>
      </c>
      <c r="R81" s="26"/>
      <c r="S81" s="26"/>
      <c r="T81" s="26"/>
      <c r="U81" s="26"/>
      <c r="V81" s="26"/>
      <c r="W81" s="26"/>
      <c r="X81" s="26"/>
      <c r="Y81" s="26"/>
      <c r="Z81" s="104">
        <v>12.9</v>
      </c>
      <c r="AA81" s="21"/>
      <c r="AB81" s="25">
        <f t="shared" si="14"/>
        <v>87.80000000000001</v>
      </c>
      <c r="AC81" s="41">
        <f t="shared" si="15"/>
        <v>87.80000000000001</v>
      </c>
      <c r="AD81" s="128" t="str">
        <f t="shared" si="16"/>
        <v>9/Б (одличан)</v>
      </c>
      <c r="AE81" s="28"/>
      <c r="AF81" s="26"/>
    </row>
    <row r="82" spans="1:30" ht="12.75">
      <c r="A82" s="90" t="s">
        <v>310</v>
      </c>
      <c r="B82" s="143" t="s">
        <v>247</v>
      </c>
      <c r="D82" s="29">
        <v>3</v>
      </c>
      <c r="E82" s="23">
        <v>6</v>
      </c>
      <c r="F82" s="16">
        <f t="shared" si="10"/>
        <v>9</v>
      </c>
      <c r="G82" s="147">
        <v>20</v>
      </c>
      <c r="H82" s="149">
        <v>16.4</v>
      </c>
      <c r="I82" s="147">
        <v>13.2</v>
      </c>
      <c r="J82" s="27"/>
      <c r="K82" s="16">
        <f t="shared" si="11"/>
        <v>49.599999999999994</v>
      </c>
      <c r="L82" s="111">
        <v>4.5</v>
      </c>
      <c r="M82" s="111">
        <v>4.5</v>
      </c>
      <c r="N82" s="16">
        <f t="shared" si="12"/>
        <v>9</v>
      </c>
      <c r="O82" s="17"/>
      <c r="P82" s="27"/>
      <c r="Q82" s="16">
        <f t="shared" si="13"/>
        <v>0</v>
      </c>
      <c r="R82" s="26"/>
      <c r="S82" s="26"/>
      <c r="T82" s="26"/>
      <c r="U82" s="26"/>
      <c r="V82" s="26"/>
      <c r="W82" s="26"/>
      <c r="X82" s="26"/>
      <c r="Y82" s="26"/>
      <c r="Z82" s="104">
        <v>9</v>
      </c>
      <c r="AA82" s="21"/>
      <c r="AB82" s="25">
        <f t="shared" si="14"/>
        <v>76.6</v>
      </c>
      <c r="AC82" s="41">
        <f t="shared" si="15"/>
        <v>76.6</v>
      </c>
      <c r="AD82" s="128" t="str">
        <f t="shared" si="16"/>
        <v>8/Ц (врло добар)</v>
      </c>
    </row>
    <row r="83" spans="1:31" ht="12.75">
      <c r="A83" s="91" t="s">
        <v>311</v>
      </c>
      <c r="B83" s="143" t="s">
        <v>248</v>
      </c>
      <c r="D83" s="29">
        <v>4</v>
      </c>
      <c r="E83" s="23">
        <v>5</v>
      </c>
      <c r="F83" s="16">
        <f t="shared" si="10"/>
        <v>9</v>
      </c>
      <c r="G83" s="147">
        <v>15.2</v>
      </c>
      <c r="H83" s="149">
        <v>20</v>
      </c>
      <c r="I83" s="147">
        <v>16.8</v>
      </c>
      <c r="J83" s="27"/>
      <c r="K83" s="16">
        <f t="shared" si="11"/>
        <v>52</v>
      </c>
      <c r="L83" s="111">
        <v>4.5</v>
      </c>
      <c r="M83" s="111" t="s">
        <v>366</v>
      </c>
      <c r="N83" s="16">
        <f t="shared" si="12"/>
        <v>4.5</v>
      </c>
      <c r="O83" s="17"/>
      <c r="P83" s="27"/>
      <c r="Q83" s="16">
        <f t="shared" si="13"/>
        <v>0</v>
      </c>
      <c r="R83" s="26"/>
      <c r="S83" s="26"/>
      <c r="T83" s="26"/>
      <c r="U83" s="26"/>
      <c r="V83" s="26"/>
      <c r="W83" s="26"/>
      <c r="X83" s="26"/>
      <c r="Y83" s="26"/>
      <c r="Z83" s="104">
        <v>11.7</v>
      </c>
      <c r="AA83" s="21"/>
      <c r="AB83" s="25">
        <f t="shared" si="14"/>
        <v>77.2</v>
      </c>
      <c r="AC83" s="41">
        <f t="shared" si="15"/>
        <v>77.2</v>
      </c>
      <c r="AD83" s="128" t="str">
        <f t="shared" si="16"/>
        <v>8/Ц (врло добар)</v>
      </c>
      <c r="AE83" s="125"/>
    </row>
    <row r="84" spans="1:30" ht="12.75">
      <c r="A84" s="91" t="s">
        <v>312</v>
      </c>
      <c r="B84" s="143" t="s">
        <v>249</v>
      </c>
      <c r="D84" s="29">
        <v>4</v>
      </c>
      <c r="E84" s="23">
        <v>6</v>
      </c>
      <c r="F84" s="16">
        <f t="shared" si="10"/>
        <v>10</v>
      </c>
      <c r="G84" s="147">
        <v>17.2</v>
      </c>
      <c r="H84" s="149">
        <v>20</v>
      </c>
      <c r="I84" s="147">
        <v>15.2</v>
      </c>
      <c r="J84" s="27"/>
      <c r="K84" s="16">
        <f t="shared" si="11"/>
        <v>52.400000000000006</v>
      </c>
      <c r="L84" s="111">
        <v>5.25</v>
      </c>
      <c r="M84" s="111">
        <v>4.2</v>
      </c>
      <c r="N84" s="16">
        <f t="shared" si="12"/>
        <v>9.45</v>
      </c>
      <c r="O84" s="17"/>
      <c r="P84" s="27"/>
      <c r="Q84" s="16">
        <f t="shared" si="13"/>
        <v>0</v>
      </c>
      <c r="R84" s="26"/>
      <c r="S84" s="26"/>
      <c r="T84" s="26"/>
      <c r="U84" s="26"/>
      <c r="V84" s="26"/>
      <c r="W84" s="26"/>
      <c r="X84" s="26"/>
      <c r="Y84" s="26"/>
      <c r="Z84" s="104">
        <v>9.45</v>
      </c>
      <c r="AA84" s="21"/>
      <c r="AB84" s="25">
        <f t="shared" si="14"/>
        <v>81.30000000000001</v>
      </c>
      <c r="AC84" s="41">
        <f t="shared" si="15"/>
        <v>81.30000000000001</v>
      </c>
      <c r="AD84" s="128" t="str">
        <f t="shared" si="16"/>
        <v>9/Б (одличан)</v>
      </c>
    </row>
    <row r="85" spans="1:30" ht="12.75">
      <c r="A85" s="91" t="s">
        <v>313</v>
      </c>
      <c r="B85" s="143" t="s">
        <v>250</v>
      </c>
      <c r="D85" s="29">
        <v>3</v>
      </c>
      <c r="E85" s="23">
        <v>6</v>
      </c>
      <c r="F85" s="16">
        <f t="shared" si="10"/>
        <v>9</v>
      </c>
      <c r="G85" s="147">
        <v>18.6</v>
      </c>
      <c r="H85" s="149">
        <v>17.2</v>
      </c>
      <c r="I85" s="147">
        <v>15.8</v>
      </c>
      <c r="J85" s="27"/>
      <c r="K85" s="16">
        <f t="shared" si="11"/>
        <v>51.599999999999994</v>
      </c>
      <c r="L85" s="111">
        <v>4.95</v>
      </c>
      <c r="M85" s="111">
        <v>5.25</v>
      </c>
      <c r="N85" s="16">
        <f t="shared" si="12"/>
        <v>10.2</v>
      </c>
      <c r="O85" s="17"/>
      <c r="P85" s="27"/>
      <c r="Q85" s="16">
        <f t="shared" si="13"/>
        <v>0</v>
      </c>
      <c r="R85" s="26"/>
      <c r="S85" s="26"/>
      <c r="T85" s="26"/>
      <c r="U85" s="26"/>
      <c r="V85" s="26"/>
      <c r="W85" s="26"/>
      <c r="X85" s="26"/>
      <c r="Y85" s="26"/>
      <c r="Z85" s="104">
        <v>10.2</v>
      </c>
      <c r="AA85" s="21"/>
      <c r="AB85" s="25">
        <f t="shared" si="14"/>
        <v>81</v>
      </c>
      <c r="AC85" s="41">
        <f t="shared" si="15"/>
        <v>81</v>
      </c>
      <c r="AD85" s="128" t="str">
        <f t="shared" si="16"/>
        <v>9/Б (одличан)</v>
      </c>
    </row>
    <row r="86" spans="1:30" ht="12.75">
      <c r="A86" s="90" t="s">
        <v>314</v>
      </c>
      <c r="B86" s="143" t="s">
        <v>251</v>
      </c>
      <c r="D86" s="29">
        <v>3</v>
      </c>
      <c r="E86" s="23">
        <v>6</v>
      </c>
      <c r="F86" s="16">
        <f t="shared" si="10"/>
        <v>9</v>
      </c>
      <c r="G86" s="147">
        <v>20</v>
      </c>
      <c r="H86" s="149">
        <v>16.4</v>
      </c>
      <c r="I86" s="147">
        <v>13.2</v>
      </c>
      <c r="J86" s="27"/>
      <c r="K86" s="16">
        <f t="shared" si="11"/>
        <v>49.599999999999994</v>
      </c>
      <c r="L86" s="111">
        <v>6.45</v>
      </c>
      <c r="M86" s="111">
        <v>5.7</v>
      </c>
      <c r="N86" s="16">
        <f t="shared" si="12"/>
        <v>12.15</v>
      </c>
      <c r="O86" s="17"/>
      <c r="P86" s="27"/>
      <c r="Q86" s="16">
        <f t="shared" si="13"/>
        <v>0</v>
      </c>
      <c r="R86" s="26"/>
      <c r="S86" s="26"/>
      <c r="T86" s="26"/>
      <c r="U86" s="26"/>
      <c r="V86" s="26"/>
      <c r="W86" s="26"/>
      <c r="X86" s="26"/>
      <c r="Y86" s="26"/>
      <c r="Z86" s="104">
        <v>12.5</v>
      </c>
      <c r="AA86" s="21"/>
      <c r="AB86" s="25">
        <f t="shared" si="14"/>
        <v>83.25</v>
      </c>
      <c r="AC86" s="41">
        <f t="shared" si="15"/>
        <v>83.25</v>
      </c>
      <c r="AD86" s="128" t="str">
        <f t="shared" si="16"/>
        <v>9/Б (одличан)</v>
      </c>
    </row>
    <row r="87" spans="1:30" ht="12.75">
      <c r="A87" s="91" t="s">
        <v>315</v>
      </c>
      <c r="B87" s="143" t="s">
        <v>252</v>
      </c>
      <c r="D87" s="29">
        <v>4</v>
      </c>
      <c r="E87" s="23">
        <v>6</v>
      </c>
      <c r="F87" s="16">
        <f t="shared" si="10"/>
        <v>10</v>
      </c>
      <c r="G87" s="147">
        <v>17.2</v>
      </c>
      <c r="H87" s="149">
        <v>20</v>
      </c>
      <c r="I87" s="147">
        <v>15.2</v>
      </c>
      <c r="J87" s="27"/>
      <c r="K87" s="16">
        <f t="shared" si="11"/>
        <v>52.400000000000006</v>
      </c>
      <c r="L87" s="111">
        <v>5.7</v>
      </c>
      <c r="M87" s="111">
        <v>5.25</v>
      </c>
      <c r="N87" s="16">
        <f t="shared" si="12"/>
        <v>10.95</v>
      </c>
      <c r="O87" s="17"/>
      <c r="P87" s="27"/>
      <c r="Q87" s="16">
        <f t="shared" si="13"/>
        <v>0</v>
      </c>
      <c r="R87" s="26"/>
      <c r="S87" s="26"/>
      <c r="T87" s="26"/>
      <c r="U87" s="26"/>
      <c r="V87" s="26"/>
      <c r="W87" s="26"/>
      <c r="X87" s="26"/>
      <c r="Y87" s="26"/>
      <c r="Z87" s="104">
        <v>10.95</v>
      </c>
      <c r="AA87" s="21"/>
      <c r="AB87" s="25">
        <f t="shared" si="14"/>
        <v>84.30000000000001</v>
      </c>
      <c r="AC87" s="41">
        <f t="shared" si="15"/>
        <v>84.30000000000001</v>
      </c>
      <c r="AD87" s="128" t="str">
        <f t="shared" si="16"/>
        <v>9/Б (одличан)</v>
      </c>
    </row>
    <row r="88" spans="1:31" ht="12.75">
      <c r="A88" s="91" t="s">
        <v>316</v>
      </c>
      <c r="B88" s="153" t="s">
        <v>253</v>
      </c>
      <c r="D88" s="29">
        <v>0</v>
      </c>
      <c r="E88" s="23">
        <v>0</v>
      </c>
      <c r="F88" s="16">
        <f t="shared" si="10"/>
        <v>0</v>
      </c>
      <c r="G88" s="166">
        <v>0</v>
      </c>
      <c r="H88" s="167">
        <v>0</v>
      </c>
      <c r="I88" s="166">
        <v>0</v>
      </c>
      <c r="J88" s="27"/>
      <c r="K88" s="16">
        <f t="shared" si="11"/>
        <v>0</v>
      </c>
      <c r="L88" s="111">
        <v>0</v>
      </c>
      <c r="M88" s="111">
        <v>0</v>
      </c>
      <c r="N88" s="16">
        <f t="shared" si="12"/>
        <v>0</v>
      </c>
      <c r="O88" s="17"/>
      <c r="P88" s="27"/>
      <c r="Q88" s="16">
        <f t="shared" si="13"/>
        <v>0</v>
      </c>
      <c r="R88" s="26"/>
      <c r="S88" s="26"/>
      <c r="T88" s="26"/>
      <c r="U88" s="26"/>
      <c r="V88" s="26"/>
      <c r="W88" s="26"/>
      <c r="X88" s="26"/>
      <c r="Y88" s="26"/>
      <c r="Z88" s="104">
        <v>0</v>
      </c>
      <c r="AA88" s="21"/>
      <c r="AB88" s="25">
        <f t="shared" si="14"/>
        <v>0</v>
      </c>
      <c r="AC88" s="41">
        <f t="shared" si="15"/>
        <v>0</v>
      </c>
      <c r="AD88" s="128" t="str">
        <f t="shared" si="16"/>
        <v>5/Ф (није положио)</v>
      </c>
      <c r="AE88" s="127" t="s">
        <v>203</v>
      </c>
    </row>
    <row r="89" spans="1:30" ht="12.75">
      <c r="A89" s="91" t="s">
        <v>317</v>
      </c>
      <c r="B89" s="143" t="s">
        <v>254</v>
      </c>
      <c r="D89" s="29">
        <v>2</v>
      </c>
      <c r="E89" s="23">
        <v>6</v>
      </c>
      <c r="F89" s="16">
        <f t="shared" si="10"/>
        <v>8</v>
      </c>
      <c r="G89" s="147">
        <v>17.2</v>
      </c>
      <c r="H89" s="149">
        <v>20</v>
      </c>
      <c r="I89" s="147">
        <v>13.2</v>
      </c>
      <c r="J89" s="27"/>
      <c r="K89" s="16">
        <f t="shared" si="11"/>
        <v>50.400000000000006</v>
      </c>
      <c r="L89" s="111">
        <v>5.85</v>
      </c>
      <c r="M89" s="111">
        <v>4.5</v>
      </c>
      <c r="N89" s="16">
        <f t="shared" si="12"/>
        <v>10.35</v>
      </c>
      <c r="O89" s="17"/>
      <c r="P89" s="27"/>
      <c r="Q89" s="16">
        <f t="shared" si="13"/>
        <v>0</v>
      </c>
      <c r="R89" s="26"/>
      <c r="S89" s="26"/>
      <c r="T89" s="26"/>
      <c r="U89" s="26"/>
      <c r="V89" s="26"/>
      <c r="W89" s="26"/>
      <c r="X89" s="26"/>
      <c r="Y89" s="26"/>
      <c r="Z89" s="104">
        <v>10.35</v>
      </c>
      <c r="AA89" s="21"/>
      <c r="AB89" s="25">
        <f t="shared" si="14"/>
        <v>79.1</v>
      </c>
      <c r="AC89" s="41">
        <f t="shared" si="15"/>
        <v>79.1</v>
      </c>
      <c r="AD89" s="128" t="str">
        <f t="shared" si="16"/>
        <v>8/Ц (врло добар)</v>
      </c>
    </row>
    <row r="90" spans="1:30" ht="12.75">
      <c r="A90" s="91" t="s">
        <v>318</v>
      </c>
      <c r="B90" s="143" t="s">
        <v>255</v>
      </c>
      <c r="D90" s="29">
        <v>3</v>
      </c>
      <c r="E90" s="23">
        <v>6</v>
      </c>
      <c r="F90" s="16">
        <f t="shared" si="10"/>
        <v>9</v>
      </c>
      <c r="G90" s="147">
        <v>20</v>
      </c>
      <c r="H90" s="149">
        <v>16.4</v>
      </c>
      <c r="I90" s="147">
        <v>15.2</v>
      </c>
      <c r="J90" s="27"/>
      <c r="K90" s="16">
        <f t="shared" si="11"/>
        <v>51.599999999999994</v>
      </c>
      <c r="L90" s="111">
        <v>5.4</v>
      </c>
      <c r="M90" s="111">
        <v>5.4</v>
      </c>
      <c r="N90" s="16">
        <f t="shared" si="12"/>
        <v>10.8</v>
      </c>
      <c r="O90" s="17"/>
      <c r="P90" s="27"/>
      <c r="Q90" s="16">
        <f t="shared" si="13"/>
        <v>0</v>
      </c>
      <c r="R90" s="26"/>
      <c r="S90" s="26"/>
      <c r="T90" s="26"/>
      <c r="U90" s="26"/>
      <c r="V90" s="26"/>
      <c r="W90" s="26"/>
      <c r="X90" s="26"/>
      <c r="Y90" s="26"/>
      <c r="Z90" s="104">
        <v>10.8</v>
      </c>
      <c r="AA90" s="21"/>
      <c r="AB90" s="25">
        <f t="shared" si="14"/>
        <v>82.19999999999999</v>
      </c>
      <c r="AC90" s="41">
        <f t="shared" si="15"/>
        <v>82.19999999999999</v>
      </c>
      <c r="AD90" s="128" t="str">
        <f t="shared" si="16"/>
        <v>9/Б (одличан)</v>
      </c>
    </row>
    <row r="91" spans="1:30" ht="12.75">
      <c r="A91" s="91" t="s">
        <v>319</v>
      </c>
      <c r="B91" s="143" t="s">
        <v>256</v>
      </c>
      <c r="D91" s="29">
        <v>4</v>
      </c>
      <c r="E91" s="23">
        <v>5</v>
      </c>
      <c r="F91" s="16">
        <f t="shared" si="10"/>
        <v>9</v>
      </c>
      <c r="G91" s="147">
        <v>15.2</v>
      </c>
      <c r="H91" s="149">
        <v>20</v>
      </c>
      <c r="I91" s="147">
        <v>13.2</v>
      </c>
      <c r="J91" s="27"/>
      <c r="K91" s="16">
        <f t="shared" si="11"/>
        <v>48.400000000000006</v>
      </c>
      <c r="L91" s="111">
        <v>5.1</v>
      </c>
      <c r="M91" s="111">
        <v>4.95</v>
      </c>
      <c r="N91" s="16">
        <f t="shared" si="12"/>
        <v>10.05</v>
      </c>
      <c r="O91" s="17"/>
      <c r="P91" s="27"/>
      <c r="Q91" s="16">
        <f t="shared" si="13"/>
        <v>0</v>
      </c>
      <c r="R91" s="26"/>
      <c r="S91" s="26"/>
      <c r="T91" s="26"/>
      <c r="U91" s="26"/>
      <c r="V91" s="26"/>
      <c r="W91" s="26"/>
      <c r="X91" s="26"/>
      <c r="Y91" s="26"/>
      <c r="Z91" s="104">
        <v>10.05</v>
      </c>
      <c r="AA91" s="21"/>
      <c r="AB91" s="25">
        <f t="shared" si="14"/>
        <v>77.5</v>
      </c>
      <c r="AC91" s="41">
        <f t="shared" si="15"/>
        <v>77.5</v>
      </c>
      <c r="AD91" s="128" t="str">
        <f t="shared" si="16"/>
        <v>8/Ц (врло добар)</v>
      </c>
    </row>
    <row r="92" spans="1:31" ht="12.75">
      <c r="A92" s="91" t="s">
        <v>320</v>
      </c>
      <c r="B92" s="143" t="s">
        <v>257</v>
      </c>
      <c r="D92" s="29">
        <v>3</v>
      </c>
      <c r="E92" s="23">
        <v>5</v>
      </c>
      <c r="F92" s="16">
        <f t="shared" si="10"/>
        <v>8</v>
      </c>
      <c r="G92" s="147">
        <v>16</v>
      </c>
      <c r="H92" s="149">
        <v>13.2</v>
      </c>
      <c r="I92" s="147">
        <v>14</v>
      </c>
      <c r="J92" s="27"/>
      <c r="K92" s="16">
        <f t="shared" si="11"/>
        <v>43.2</v>
      </c>
      <c r="L92" s="111">
        <v>4.65</v>
      </c>
      <c r="M92" s="111">
        <v>4.5</v>
      </c>
      <c r="N92" s="16">
        <f t="shared" si="12"/>
        <v>9.15</v>
      </c>
      <c r="O92" s="17"/>
      <c r="P92" s="27"/>
      <c r="Q92" s="16">
        <f t="shared" si="13"/>
        <v>0</v>
      </c>
      <c r="R92" s="26"/>
      <c r="S92" s="26"/>
      <c r="T92" s="26"/>
      <c r="U92" s="26"/>
      <c r="V92" s="26"/>
      <c r="W92" s="26"/>
      <c r="X92" s="26"/>
      <c r="Y92" s="26"/>
      <c r="Z92" s="104">
        <v>9.15</v>
      </c>
      <c r="AA92" s="21"/>
      <c r="AB92" s="25">
        <f t="shared" si="14"/>
        <v>69.5</v>
      </c>
      <c r="AC92" s="41">
        <f t="shared" si="15"/>
        <v>69.5</v>
      </c>
      <c r="AD92" s="128" t="str">
        <f t="shared" si="16"/>
        <v>7/Д (добар)</v>
      </c>
      <c r="AE92" s="127"/>
    </row>
    <row r="93" spans="1:31" ht="12.75">
      <c r="A93" s="90" t="s">
        <v>321</v>
      </c>
      <c r="B93" s="143" t="s">
        <v>258</v>
      </c>
      <c r="D93" s="29">
        <v>3</v>
      </c>
      <c r="E93" s="23">
        <v>5</v>
      </c>
      <c r="F93" s="16">
        <f t="shared" si="10"/>
        <v>8</v>
      </c>
      <c r="G93" s="147">
        <v>15.2</v>
      </c>
      <c r="H93" s="149">
        <v>20</v>
      </c>
      <c r="I93" s="147">
        <v>16.8</v>
      </c>
      <c r="J93" s="27"/>
      <c r="K93" s="16">
        <f t="shared" si="11"/>
        <v>52</v>
      </c>
      <c r="L93" s="111">
        <v>0</v>
      </c>
      <c r="M93" s="111">
        <v>0</v>
      </c>
      <c r="N93" s="16">
        <f t="shared" si="12"/>
        <v>0</v>
      </c>
      <c r="O93" s="17"/>
      <c r="P93" s="27"/>
      <c r="Q93" s="16">
        <f t="shared" si="13"/>
        <v>0</v>
      </c>
      <c r="R93" s="26"/>
      <c r="S93" s="26"/>
      <c r="T93" s="26"/>
      <c r="U93" s="26"/>
      <c r="V93" s="26"/>
      <c r="W93" s="26"/>
      <c r="X93" s="26"/>
      <c r="Y93" s="26"/>
      <c r="Z93" s="104">
        <v>7.8</v>
      </c>
      <c r="AA93" s="21"/>
      <c r="AB93" s="25">
        <f t="shared" si="14"/>
        <v>67.8</v>
      </c>
      <c r="AC93" s="41">
        <f t="shared" si="15"/>
        <v>67.8</v>
      </c>
      <c r="AD93" s="128" t="str">
        <f t="shared" si="16"/>
        <v>7/Д (добар)</v>
      </c>
      <c r="AE93" s="125" t="s">
        <v>202</v>
      </c>
    </row>
    <row r="94" spans="1:30" ht="12.75">
      <c r="A94" s="91" t="s">
        <v>322</v>
      </c>
      <c r="B94" s="143" t="s">
        <v>259</v>
      </c>
      <c r="D94" s="29">
        <v>4</v>
      </c>
      <c r="E94" s="23">
        <v>6</v>
      </c>
      <c r="F94" s="16">
        <f t="shared" si="10"/>
        <v>10</v>
      </c>
      <c r="G94" s="147">
        <v>18.6</v>
      </c>
      <c r="H94" s="149">
        <v>17.2</v>
      </c>
      <c r="I94" s="147">
        <v>13.2</v>
      </c>
      <c r="J94" s="27"/>
      <c r="K94" s="16">
        <f t="shared" si="11"/>
        <v>49</v>
      </c>
      <c r="L94" s="111">
        <v>6.45</v>
      </c>
      <c r="M94" s="111">
        <v>5.4</v>
      </c>
      <c r="N94" s="16">
        <f t="shared" si="12"/>
        <v>11.850000000000001</v>
      </c>
      <c r="O94" s="17"/>
      <c r="P94" s="27"/>
      <c r="Q94" s="16">
        <f t="shared" si="13"/>
        <v>0</v>
      </c>
      <c r="R94" s="26"/>
      <c r="S94" s="26"/>
      <c r="T94" s="26"/>
      <c r="U94" s="26"/>
      <c r="V94" s="26"/>
      <c r="W94" s="26"/>
      <c r="X94" s="26"/>
      <c r="Y94" s="26"/>
      <c r="Z94" s="104">
        <v>11.85</v>
      </c>
      <c r="AA94" s="21"/>
      <c r="AB94" s="25">
        <f t="shared" si="14"/>
        <v>82.69999999999999</v>
      </c>
      <c r="AC94" s="41">
        <f t="shared" si="15"/>
        <v>82.69999999999999</v>
      </c>
      <c r="AD94" s="128" t="str">
        <f t="shared" si="16"/>
        <v>9/Б (одличан)</v>
      </c>
    </row>
    <row r="95" spans="1:31" ht="12.75">
      <c r="A95" s="91" t="s">
        <v>323</v>
      </c>
      <c r="B95" s="143" t="s">
        <v>260</v>
      </c>
      <c r="D95" s="29">
        <v>1</v>
      </c>
      <c r="E95" s="23">
        <v>4</v>
      </c>
      <c r="F95" s="16">
        <f t="shared" si="10"/>
        <v>5</v>
      </c>
      <c r="G95" s="147">
        <v>12.4</v>
      </c>
      <c r="H95" s="149">
        <v>13.2</v>
      </c>
      <c r="I95" s="147">
        <v>13.2</v>
      </c>
      <c r="J95" s="27"/>
      <c r="K95" s="16">
        <f t="shared" si="11"/>
        <v>38.8</v>
      </c>
      <c r="L95" s="111">
        <v>5.25</v>
      </c>
      <c r="M95" s="111" t="s">
        <v>366</v>
      </c>
      <c r="N95" s="16">
        <f t="shared" si="12"/>
        <v>5.25</v>
      </c>
      <c r="O95" s="17"/>
      <c r="P95" s="27"/>
      <c r="Q95" s="16">
        <f t="shared" si="13"/>
        <v>0</v>
      </c>
      <c r="R95" s="26"/>
      <c r="S95" s="26"/>
      <c r="T95" s="26"/>
      <c r="U95" s="26"/>
      <c r="V95" s="26"/>
      <c r="W95" s="26"/>
      <c r="X95" s="26"/>
      <c r="Y95" s="26"/>
      <c r="Z95" s="104">
        <v>9.9</v>
      </c>
      <c r="AA95" s="21"/>
      <c r="AB95" s="25">
        <f t="shared" si="14"/>
        <v>58.949999999999996</v>
      </c>
      <c r="AC95" s="41">
        <f t="shared" si="15"/>
        <v>58.949999999999996</v>
      </c>
      <c r="AD95" s="128" t="str">
        <f t="shared" si="16"/>
        <v>6/Е (довољан)</v>
      </c>
      <c r="AE95" s="125"/>
    </row>
    <row r="96" spans="1:31" ht="12.75">
      <c r="A96" s="91" t="s">
        <v>324</v>
      </c>
      <c r="B96" s="153" t="s">
        <v>261</v>
      </c>
      <c r="D96" s="29">
        <v>2.1</v>
      </c>
      <c r="E96" s="23">
        <v>0</v>
      </c>
      <c r="F96" s="16">
        <f t="shared" si="10"/>
        <v>2.1</v>
      </c>
      <c r="G96" s="226">
        <v>10</v>
      </c>
      <c r="H96" s="227">
        <v>10</v>
      </c>
      <c r="I96" s="226">
        <v>11.2</v>
      </c>
      <c r="J96" s="27"/>
      <c r="K96" s="16">
        <f t="shared" si="11"/>
        <v>31.2</v>
      </c>
      <c r="L96" s="111">
        <v>4.65</v>
      </c>
      <c r="M96" s="111">
        <v>4.2</v>
      </c>
      <c r="N96" s="16">
        <f t="shared" si="12"/>
        <v>8.850000000000001</v>
      </c>
      <c r="O96" s="17"/>
      <c r="P96" s="27"/>
      <c r="Q96" s="16">
        <f t="shared" si="13"/>
        <v>0</v>
      </c>
      <c r="R96" s="26"/>
      <c r="S96" s="26"/>
      <c r="T96" s="26"/>
      <c r="U96" s="26"/>
      <c r="V96" s="26"/>
      <c r="W96" s="26"/>
      <c r="X96" s="26"/>
      <c r="Y96" s="26"/>
      <c r="Z96" s="104">
        <v>8.85</v>
      </c>
      <c r="AA96" s="21"/>
      <c r="AB96" s="25">
        <f t="shared" si="14"/>
        <v>51</v>
      </c>
      <c r="AC96" s="41">
        <f t="shared" si="15"/>
        <v>51</v>
      </c>
      <c r="AD96" s="128" t="str">
        <f t="shared" si="16"/>
        <v>6/Е (довољан)</v>
      </c>
      <c r="AE96" s="127"/>
    </row>
    <row r="97" spans="1:30" ht="12.75">
      <c r="A97" s="91" t="s">
        <v>325</v>
      </c>
      <c r="B97" s="143" t="s">
        <v>262</v>
      </c>
      <c r="D97" s="29">
        <v>4</v>
      </c>
      <c r="E97" s="23">
        <v>5</v>
      </c>
      <c r="F97" s="16">
        <f t="shared" si="10"/>
        <v>9</v>
      </c>
      <c r="G97" s="147">
        <v>15.2</v>
      </c>
      <c r="H97" s="149">
        <v>20</v>
      </c>
      <c r="I97" s="147">
        <v>14</v>
      </c>
      <c r="J97" s="27"/>
      <c r="K97" s="16">
        <f t="shared" si="11"/>
        <v>49.2</v>
      </c>
      <c r="L97" s="111">
        <v>5.7</v>
      </c>
      <c r="M97" s="111">
        <v>4.65</v>
      </c>
      <c r="N97" s="16">
        <f t="shared" si="12"/>
        <v>10.350000000000001</v>
      </c>
      <c r="O97" s="17"/>
      <c r="P97" s="27"/>
      <c r="Q97" s="16">
        <f t="shared" si="13"/>
        <v>0</v>
      </c>
      <c r="R97" s="26"/>
      <c r="S97" s="26"/>
      <c r="T97" s="26"/>
      <c r="U97" s="26"/>
      <c r="V97" s="26"/>
      <c r="W97" s="26"/>
      <c r="X97" s="26"/>
      <c r="Y97" s="26"/>
      <c r="Z97" s="104">
        <v>10.35</v>
      </c>
      <c r="AA97" s="21"/>
      <c r="AB97" s="25">
        <f t="shared" si="14"/>
        <v>78.9</v>
      </c>
      <c r="AC97" s="41">
        <f t="shared" si="15"/>
        <v>78.9</v>
      </c>
      <c r="AD97" s="128" t="str">
        <f t="shared" si="16"/>
        <v>8/Ц (врло добар)</v>
      </c>
    </row>
    <row r="98" spans="1:30" ht="12.75">
      <c r="A98" s="91" t="s">
        <v>326</v>
      </c>
      <c r="B98" s="143" t="s">
        <v>263</v>
      </c>
      <c r="D98" s="29">
        <v>4</v>
      </c>
      <c r="E98" s="23">
        <v>5</v>
      </c>
      <c r="F98" s="16">
        <f t="shared" si="10"/>
        <v>9</v>
      </c>
      <c r="G98" s="147">
        <v>17.2</v>
      </c>
      <c r="H98" s="149">
        <v>16.8</v>
      </c>
      <c r="I98" s="147">
        <v>12.8</v>
      </c>
      <c r="J98" s="27"/>
      <c r="K98" s="16">
        <f t="shared" si="11"/>
        <v>46.8</v>
      </c>
      <c r="L98" s="111">
        <v>5.1</v>
      </c>
      <c r="M98" s="111">
        <v>4.75</v>
      </c>
      <c r="N98" s="16">
        <f t="shared" si="12"/>
        <v>9.85</v>
      </c>
      <c r="O98" s="17"/>
      <c r="P98" s="27"/>
      <c r="Q98" s="16">
        <f t="shared" si="13"/>
        <v>0</v>
      </c>
      <c r="R98" s="26"/>
      <c r="S98" s="26"/>
      <c r="T98" s="26"/>
      <c r="U98" s="26"/>
      <c r="V98" s="26"/>
      <c r="W98" s="26"/>
      <c r="X98" s="26"/>
      <c r="Y98" s="26"/>
      <c r="Z98" s="104">
        <v>9.85</v>
      </c>
      <c r="AA98" s="21"/>
      <c r="AB98" s="25">
        <f t="shared" si="14"/>
        <v>75.5</v>
      </c>
      <c r="AC98" s="41">
        <f t="shared" si="15"/>
        <v>75.49999999999999</v>
      </c>
      <c r="AD98" s="128" t="str">
        <f t="shared" si="16"/>
        <v>8/Ц (врло добар)</v>
      </c>
    </row>
    <row r="99" spans="1:31" ht="12.75">
      <c r="A99" s="90" t="s">
        <v>327</v>
      </c>
      <c r="B99" s="171" t="s">
        <v>264</v>
      </c>
      <c r="D99" s="29">
        <v>2</v>
      </c>
      <c r="E99" s="23">
        <v>3</v>
      </c>
      <c r="F99" s="16">
        <f t="shared" si="10"/>
        <v>5</v>
      </c>
      <c r="G99" s="229">
        <v>15.2</v>
      </c>
      <c r="H99" s="229">
        <v>13.2</v>
      </c>
      <c r="I99" s="229">
        <v>15.2</v>
      </c>
      <c r="J99" s="27"/>
      <c r="K99" s="16">
        <f t="shared" si="11"/>
        <v>43.599999999999994</v>
      </c>
      <c r="L99" s="111">
        <v>4.5</v>
      </c>
      <c r="M99" s="111">
        <v>0</v>
      </c>
      <c r="N99" s="16">
        <f t="shared" si="12"/>
        <v>4.5</v>
      </c>
      <c r="O99" s="17"/>
      <c r="P99" s="27"/>
      <c r="Q99" s="16">
        <f t="shared" si="13"/>
        <v>0</v>
      </c>
      <c r="R99" s="26"/>
      <c r="S99" s="26"/>
      <c r="T99" s="26"/>
      <c r="U99" s="26"/>
      <c r="V99" s="26"/>
      <c r="W99" s="26"/>
      <c r="X99" s="26"/>
      <c r="Y99" s="26"/>
      <c r="Z99" s="104">
        <v>9</v>
      </c>
      <c r="AA99" s="21"/>
      <c r="AB99" s="25">
        <f t="shared" si="14"/>
        <v>62.099999999999994</v>
      </c>
      <c r="AC99" s="41">
        <f t="shared" si="15"/>
        <v>62.099999999999994</v>
      </c>
      <c r="AD99" s="128" t="str">
        <f t="shared" si="16"/>
        <v>7/Д (добар)</v>
      </c>
      <c r="AE99" s="125"/>
    </row>
    <row r="100" spans="1:31" ht="12.75">
      <c r="A100" s="91" t="s">
        <v>328</v>
      </c>
      <c r="B100" s="143" t="s">
        <v>265</v>
      </c>
      <c r="D100" s="29">
        <v>4</v>
      </c>
      <c r="E100" s="23">
        <v>5</v>
      </c>
      <c r="F100" s="16">
        <f t="shared" si="10"/>
        <v>9</v>
      </c>
      <c r="G100" s="147">
        <v>15.2</v>
      </c>
      <c r="H100" s="149">
        <v>20</v>
      </c>
      <c r="I100" s="166">
        <v>15.2</v>
      </c>
      <c r="J100" s="27"/>
      <c r="K100" s="16">
        <f t="shared" si="11"/>
        <v>50.400000000000006</v>
      </c>
      <c r="L100" s="111">
        <v>5.1</v>
      </c>
      <c r="M100" s="111" t="s">
        <v>366</v>
      </c>
      <c r="N100" s="16">
        <f t="shared" si="12"/>
        <v>5.1</v>
      </c>
      <c r="O100" s="17"/>
      <c r="P100" s="27"/>
      <c r="Q100" s="16">
        <f t="shared" si="13"/>
        <v>0</v>
      </c>
      <c r="R100" s="26"/>
      <c r="S100" s="26"/>
      <c r="T100" s="26"/>
      <c r="U100" s="26"/>
      <c r="V100" s="26"/>
      <c r="W100" s="26"/>
      <c r="X100" s="26"/>
      <c r="Y100" s="26"/>
      <c r="Z100" s="104">
        <v>9.3</v>
      </c>
      <c r="AA100" s="21"/>
      <c r="AB100" s="25">
        <f t="shared" si="14"/>
        <v>73.8</v>
      </c>
      <c r="AC100" s="41">
        <f t="shared" si="15"/>
        <v>73.8</v>
      </c>
      <c r="AD100" s="128" t="str">
        <f t="shared" si="16"/>
        <v>8/Ц (врло добар)</v>
      </c>
      <c r="AE100" s="127"/>
    </row>
    <row r="101" spans="1:31" ht="12.75">
      <c r="A101" s="90" t="s">
        <v>329</v>
      </c>
      <c r="B101" s="143" t="s">
        <v>266</v>
      </c>
      <c r="D101" s="29">
        <v>2</v>
      </c>
      <c r="E101" s="23">
        <v>4</v>
      </c>
      <c r="F101" s="16">
        <f t="shared" si="10"/>
        <v>6</v>
      </c>
      <c r="G101" s="147">
        <v>11.2</v>
      </c>
      <c r="H101" s="149">
        <v>13.2</v>
      </c>
      <c r="I101" s="147">
        <v>15.2</v>
      </c>
      <c r="J101" s="27"/>
      <c r="K101" s="16">
        <f t="shared" si="11"/>
        <v>39.599999999999994</v>
      </c>
      <c r="L101" s="111">
        <v>3.9</v>
      </c>
      <c r="M101" s="111" t="s">
        <v>366</v>
      </c>
      <c r="N101" s="16">
        <f t="shared" si="12"/>
        <v>3.9</v>
      </c>
      <c r="O101" s="17"/>
      <c r="P101" s="27"/>
      <c r="Q101" s="16">
        <f t="shared" si="13"/>
        <v>0</v>
      </c>
      <c r="R101" s="26"/>
      <c r="S101" s="26"/>
      <c r="T101" s="26"/>
      <c r="U101" s="26"/>
      <c r="V101" s="26"/>
      <c r="W101" s="26"/>
      <c r="X101" s="26"/>
      <c r="Y101" s="26"/>
      <c r="Z101" s="104">
        <v>12</v>
      </c>
      <c r="AA101" s="21"/>
      <c r="AB101" s="25">
        <f t="shared" si="14"/>
        <v>61.49999999999999</v>
      </c>
      <c r="AC101" s="41">
        <f t="shared" si="15"/>
        <v>61.49999999999999</v>
      </c>
      <c r="AD101" s="128" t="str">
        <f t="shared" si="16"/>
        <v>7/Д (добар)</v>
      </c>
      <c r="AE101" s="125"/>
    </row>
    <row r="102" spans="1:30" ht="12.75">
      <c r="A102" s="90" t="s">
        <v>330</v>
      </c>
      <c r="B102" s="143" t="s">
        <v>267</v>
      </c>
      <c r="D102" s="29">
        <v>1</v>
      </c>
      <c r="E102" s="23">
        <v>4</v>
      </c>
      <c r="F102" s="16">
        <f t="shared" si="10"/>
        <v>5</v>
      </c>
      <c r="G102" s="147">
        <v>12.4</v>
      </c>
      <c r="H102" s="149">
        <v>13.2</v>
      </c>
      <c r="I102" s="147">
        <v>10.8</v>
      </c>
      <c r="J102" s="27"/>
      <c r="K102" s="16">
        <f t="shared" si="11"/>
        <v>36.400000000000006</v>
      </c>
      <c r="L102" s="111">
        <v>5.7</v>
      </c>
      <c r="M102" s="111">
        <v>5.7</v>
      </c>
      <c r="N102" s="16">
        <f t="shared" si="12"/>
        <v>11.4</v>
      </c>
      <c r="O102" s="17"/>
      <c r="P102" s="27"/>
      <c r="Q102" s="16">
        <f t="shared" si="13"/>
        <v>0</v>
      </c>
      <c r="R102" s="26"/>
      <c r="S102" s="26"/>
      <c r="T102" s="26"/>
      <c r="U102" s="26"/>
      <c r="V102" s="26"/>
      <c r="W102" s="26"/>
      <c r="X102" s="26"/>
      <c r="Y102" s="26"/>
      <c r="Z102" s="104">
        <v>11.4</v>
      </c>
      <c r="AA102" s="21"/>
      <c r="AB102" s="25">
        <f t="shared" si="14"/>
        <v>64.2</v>
      </c>
      <c r="AC102" s="41">
        <f t="shared" si="15"/>
        <v>64.2</v>
      </c>
      <c r="AD102" s="128" t="str">
        <f t="shared" si="16"/>
        <v>7/Д (добар)</v>
      </c>
    </row>
    <row r="103" spans="1:30" ht="12.75">
      <c r="A103" s="90" t="s">
        <v>331</v>
      </c>
      <c r="B103" s="143" t="s">
        <v>268</v>
      </c>
      <c r="D103" s="29">
        <v>3</v>
      </c>
      <c r="E103" s="23">
        <v>6</v>
      </c>
      <c r="F103" s="16">
        <f t="shared" si="10"/>
        <v>9</v>
      </c>
      <c r="G103" s="147">
        <v>18</v>
      </c>
      <c r="H103" s="149">
        <v>17.2</v>
      </c>
      <c r="I103" s="147">
        <v>13.2</v>
      </c>
      <c r="J103" s="27"/>
      <c r="K103" s="16">
        <f t="shared" si="11"/>
        <v>48.400000000000006</v>
      </c>
      <c r="L103" s="111">
        <v>6.15</v>
      </c>
      <c r="M103" s="111">
        <v>5.7</v>
      </c>
      <c r="N103" s="16">
        <f t="shared" si="12"/>
        <v>11.850000000000001</v>
      </c>
      <c r="O103" s="17"/>
      <c r="P103" s="27"/>
      <c r="Q103" s="16">
        <f t="shared" si="13"/>
        <v>0</v>
      </c>
      <c r="R103" s="26"/>
      <c r="S103" s="26"/>
      <c r="T103" s="26"/>
      <c r="U103" s="26"/>
      <c r="V103" s="26"/>
      <c r="W103" s="26"/>
      <c r="X103" s="26"/>
      <c r="Y103" s="26"/>
      <c r="Z103" s="104">
        <v>11.85</v>
      </c>
      <c r="AA103" s="21"/>
      <c r="AB103" s="25">
        <f t="shared" si="14"/>
        <v>81.1</v>
      </c>
      <c r="AC103" s="41">
        <f t="shared" si="15"/>
        <v>81.1</v>
      </c>
      <c r="AD103" s="128" t="str">
        <f t="shared" si="16"/>
        <v>9/Б (одличан)</v>
      </c>
    </row>
    <row r="104" spans="1:30" ht="12.75">
      <c r="A104" s="90" t="s">
        <v>332</v>
      </c>
      <c r="B104" s="143" t="s">
        <v>269</v>
      </c>
      <c r="D104" s="29">
        <v>4</v>
      </c>
      <c r="E104" s="23">
        <v>5</v>
      </c>
      <c r="F104" s="16">
        <f t="shared" si="10"/>
        <v>9</v>
      </c>
      <c r="G104" s="147">
        <v>16</v>
      </c>
      <c r="H104" s="149">
        <v>13.2</v>
      </c>
      <c r="I104" s="147">
        <v>12</v>
      </c>
      <c r="J104" s="27"/>
      <c r="K104" s="16">
        <f t="shared" si="11"/>
        <v>41.2</v>
      </c>
      <c r="L104" s="111">
        <v>5.85</v>
      </c>
      <c r="M104" s="111">
        <v>5.7</v>
      </c>
      <c r="N104" s="16">
        <f t="shared" si="12"/>
        <v>11.55</v>
      </c>
      <c r="O104" s="17"/>
      <c r="P104" s="27"/>
      <c r="Q104" s="16">
        <f t="shared" si="13"/>
        <v>0</v>
      </c>
      <c r="R104" s="26"/>
      <c r="S104" s="26"/>
      <c r="T104" s="26"/>
      <c r="U104" s="26"/>
      <c r="V104" s="26"/>
      <c r="W104" s="26"/>
      <c r="X104" s="26"/>
      <c r="Y104" s="26"/>
      <c r="Z104" s="104">
        <v>11.55</v>
      </c>
      <c r="AA104" s="21"/>
      <c r="AB104" s="25">
        <f t="shared" si="14"/>
        <v>73.3</v>
      </c>
      <c r="AC104" s="41">
        <f t="shared" si="15"/>
        <v>73.3</v>
      </c>
      <c r="AD104" s="128" t="str">
        <f t="shared" si="16"/>
        <v>8/Ц (врло добар)</v>
      </c>
    </row>
    <row r="105" spans="1:30" ht="12.75">
      <c r="A105" s="90" t="s">
        <v>333</v>
      </c>
      <c r="B105" s="143" t="s">
        <v>270</v>
      </c>
      <c r="D105" s="29">
        <v>4</v>
      </c>
      <c r="E105" s="23">
        <v>6</v>
      </c>
      <c r="F105" s="16">
        <f t="shared" si="10"/>
        <v>10</v>
      </c>
      <c r="G105" s="147">
        <v>16</v>
      </c>
      <c r="H105" s="149">
        <v>18.6</v>
      </c>
      <c r="I105" s="147">
        <v>13.6</v>
      </c>
      <c r="J105" s="27"/>
      <c r="K105" s="16">
        <f t="shared" si="11"/>
        <v>48.2</v>
      </c>
      <c r="L105" s="111">
        <v>6.45</v>
      </c>
      <c r="M105" s="111">
        <v>5.25</v>
      </c>
      <c r="N105" s="16">
        <f t="shared" si="12"/>
        <v>11.7</v>
      </c>
      <c r="O105" s="17"/>
      <c r="P105" s="27"/>
      <c r="Q105" s="16">
        <f t="shared" si="13"/>
        <v>0</v>
      </c>
      <c r="R105" s="26"/>
      <c r="S105" s="26"/>
      <c r="T105" s="26"/>
      <c r="U105" s="26"/>
      <c r="V105" s="26"/>
      <c r="W105" s="26"/>
      <c r="X105" s="26"/>
      <c r="Y105" s="26"/>
      <c r="Z105" s="104">
        <v>11.7</v>
      </c>
      <c r="AA105" s="21"/>
      <c r="AB105" s="25">
        <f t="shared" si="14"/>
        <v>81.60000000000001</v>
      </c>
      <c r="AC105" s="41">
        <f t="shared" si="15"/>
        <v>81.60000000000001</v>
      </c>
      <c r="AD105" s="128" t="str">
        <f t="shared" si="16"/>
        <v>9/Б (одличан)</v>
      </c>
    </row>
    <row r="106" spans="1:30" ht="12.75">
      <c r="A106" s="90" t="s">
        <v>334</v>
      </c>
      <c r="B106" s="143" t="s">
        <v>271</v>
      </c>
      <c r="D106" s="29">
        <v>3</v>
      </c>
      <c r="E106" s="23">
        <v>5</v>
      </c>
      <c r="F106" s="16">
        <f t="shared" si="10"/>
        <v>8</v>
      </c>
      <c r="G106" s="147">
        <v>16</v>
      </c>
      <c r="H106" s="149">
        <v>13.2</v>
      </c>
      <c r="I106" s="147">
        <v>11.2</v>
      </c>
      <c r="J106" s="27"/>
      <c r="K106" s="16">
        <f t="shared" si="11"/>
        <v>40.4</v>
      </c>
      <c r="L106" s="111">
        <v>5.1</v>
      </c>
      <c r="M106" s="111">
        <v>5.25</v>
      </c>
      <c r="N106" s="16">
        <f t="shared" si="12"/>
        <v>10.35</v>
      </c>
      <c r="O106" s="17"/>
      <c r="P106" s="27"/>
      <c r="Q106" s="16">
        <f t="shared" si="13"/>
        <v>0</v>
      </c>
      <c r="R106" s="26"/>
      <c r="S106" s="26"/>
      <c r="T106" s="26"/>
      <c r="U106" s="26"/>
      <c r="V106" s="26"/>
      <c r="W106" s="26"/>
      <c r="X106" s="26"/>
      <c r="Y106" s="26"/>
      <c r="Z106" s="104">
        <v>10.32</v>
      </c>
      <c r="AA106" s="21"/>
      <c r="AB106" s="25">
        <f t="shared" si="14"/>
        <v>69.07</v>
      </c>
      <c r="AC106" s="41">
        <f t="shared" si="15"/>
        <v>69.07</v>
      </c>
      <c r="AD106" s="128" t="str">
        <f t="shared" si="16"/>
        <v>7/Д (добар)</v>
      </c>
    </row>
    <row r="107" spans="1:30" ht="12.75">
      <c r="A107" s="90" t="s">
        <v>335</v>
      </c>
      <c r="B107" s="2" t="s">
        <v>272</v>
      </c>
      <c r="D107" s="29">
        <v>1</v>
      </c>
      <c r="E107" s="23">
        <v>3</v>
      </c>
      <c r="F107" s="16">
        <f t="shared" si="10"/>
        <v>4</v>
      </c>
      <c r="G107" s="147">
        <v>11.2</v>
      </c>
      <c r="H107" s="149">
        <v>13.2</v>
      </c>
      <c r="I107" s="147">
        <v>15.2</v>
      </c>
      <c r="J107" s="27"/>
      <c r="K107" s="16">
        <f t="shared" si="11"/>
        <v>39.599999999999994</v>
      </c>
      <c r="L107" s="111">
        <v>6.45</v>
      </c>
      <c r="M107" s="111">
        <v>5.7</v>
      </c>
      <c r="N107" s="16">
        <f t="shared" si="12"/>
        <v>12.15</v>
      </c>
      <c r="O107" s="17">
        <v>6.45</v>
      </c>
      <c r="P107" s="27"/>
      <c r="Q107" s="16">
        <f t="shared" si="13"/>
        <v>6.45</v>
      </c>
      <c r="R107" s="26"/>
      <c r="S107" s="26"/>
      <c r="T107" s="26"/>
      <c r="U107" s="26"/>
      <c r="V107" s="26"/>
      <c r="W107" s="26"/>
      <c r="X107" s="26"/>
      <c r="Y107" s="26"/>
      <c r="Z107" s="104">
        <v>12.5</v>
      </c>
      <c r="AA107" s="21"/>
      <c r="AB107" s="25">
        <f t="shared" si="14"/>
        <v>74.69999999999999</v>
      </c>
      <c r="AC107" s="41">
        <f t="shared" si="15"/>
        <v>74.69999999999999</v>
      </c>
      <c r="AD107" s="128" t="str">
        <f t="shared" si="16"/>
        <v>8/Ц (врло добар)</v>
      </c>
    </row>
    <row r="108" spans="1:31" ht="12.75">
      <c r="A108" s="90" t="s">
        <v>336</v>
      </c>
      <c r="B108" s="143" t="s">
        <v>273</v>
      </c>
      <c r="D108" s="29">
        <v>2</v>
      </c>
      <c r="E108" s="23">
        <v>6</v>
      </c>
      <c r="F108" s="16">
        <f t="shared" si="10"/>
        <v>8</v>
      </c>
      <c r="G108" s="147">
        <v>18</v>
      </c>
      <c r="H108" s="149">
        <v>17.2</v>
      </c>
      <c r="I108" s="147">
        <v>12</v>
      </c>
      <c r="J108" s="27"/>
      <c r="K108" s="16">
        <f t="shared" si="11"/>
        <v>47.2</v>
      </c>
      <c r="L108" s="111" t="s">
        <v>366</v>
      </c>
      <c r="M108" s="111">
        <v>4.95</v>
      </c>
      <c r="N108" s="16">
        <f t="shared" si="12"/>
        <v>4.95</v>
      </c>
      <c r="O108" s="17"/>
      <c r="P108" s="27"/>
      <c r="Q108" s="16">
        <f t="shared" si="13"/>
        <v>0</v>
      </c>
      <c r="R108" s="26"/>
      <c r="S108" s="26"/>
      <c r="T108" s="26"/>
      <c r="U108" s="26"/>
      <c r="V108" s="26"/>
      <c r="W108" s="26"/>
      <c r="X108" s="26"/>
      <c r="Y108" s="26"/>
      <c r="Z108" s="104">
        <v>11.1</v>
      </c>
      <c r="AA108" s="21"/>
      <c r="AB108" s="25">
        <f t="shared" si="14"/>
        <v>71.25</v>
      </c>
      <c r="AC108" s="41">
        <f t="shared" si="15"/>
        <v>71.25</v>
      </c>
      <c r="AD108" s="128" t="str">
        <f t="shared" si="16"/>
        <v>8/Ц (врло добар)</v>
      </c>
      <c r="AE108" s="125"/>
    </row>
    <row r="109" spans="1:30" ht="12.75">
      <c r="A109" s="90" t="s">
        <v>337</v>
      </c>
      <c r="B109" s="143" t="s">
        <v>274</v>
      </c>
      <c r="D109" s="29">
        <v>4</v>
      </c>
      <c r="E109" s="23">
        <v>5</v>
      </c>
      <c r="F109" s="16">
        <f t="shared" si="10"/>
        <v>9</v>
      </c>
      <c r="G109" s="147">
        <v>17.2</v>
      </c>
      <c r="H109" s="149">
        <v>16.8</v>
      </c>
      <c r="I109" s="147">
        <v>12.8</v>
      </c>
      <c r="J109" s="27"/>
      <c r="K109" s="16">
        <f t="shared" si="11"/>
        <v>46.8</v>
      </c>
      <c r="L109" s="111">
        <v>5.7</v>
      </c>
      <c r="M109" s="111">
        <v>4.35</v>
      </c>
      <c r="N109" s="16">
        <f t="shared" si="12"/>
        <v>10.05</v>
      </c>
      <c r="O109" s="17"/>
      <c r="P109" s="27"/>
      <c r="Q109" s="16">
        <f t="shared" si="13"/>
        <v>0</v>
      </c>
      <c r="R109" s="26"/>
      <c r="S109" s="26"/>
      <c r="T109" s="26"/>
      <c r="U109" s="26"/>
      <c r="V109" s="26"/>
      <c r="W109" s="26"/>
      <c r="X109" s="26"/>
      <c r="Y109" s="26"/>
      <c r="Z109" s="104">
        <v>10.05</v>
      </c>
      <c r="AA109" s="21"/>
      <c r="AB109" s="25">
        <f t="shared" si="14"/>
        <v>75.89999999999999</v>
      </c>
      <c r="AC109" s="41">
        <f t="shared" si="15"/>
        <v>75.89999999999999</v>
      </c>
      <c r="AD109" s="128" t="str">
        <f t="shared" si="16"/>
        <v>8/Ц (врло добар)</v>
      </c>
    </row>
    <row r="110" spans="1:30" ht="12.75">
      <c r="A110" s="90" t="s">
        <v>338</v>
      </c>
      <c r="B110" s="143" t="s">
        <v>275</v>
      </c>
      <c r="D110" s="29">
        <v>4</v>
      </c>
      <c r="E110" s="23">
        <v>5</v>
      </c>
      <c r="F110" s="16">
        <f t="shared" si="10"/>
        <v>9</v>
      </c>
      <c r="G110" s="147">
        <v>17.2</v>
      </c>
      <c r="H110" s="149">
        <v>16.8</v>
      </c>
      <c r="I110" s="147">
        <v>12.8</v>
      </c>
      <c r="J110" s="27"/>
      <c r="K110" s="16">
        <f t="shared" si="11"/>
        <v>46.8</v>
      </c>
      <c r="L110" s="111">
        <v>4.35</v>
      </c>
      <c r="M110" s="111">
        <v>4.95</v>
      </c>
      <c r="N110" s="16">
        <f t="shared" si="12"/>
        <v>9.3</v>
      </c>
      <c r="O110" s="17"/>
      <c r="P110" s="27"/>
      <c r="Q110" s="16">
        <f t="shared" si="13"/>
        <v>0</v>
      </c>
      <c r="R110" s="26"/>
      <c r="S110" s="26"/>
      <c r="T110" s="26"/>
      <c r="U110" s="26"/>
      <c r="V110" s="26"/>
      <c r="W110" s="26"/>
      <c r="X110" s="26"/>
      <c r="Y110" s="26"/>
      <c r="Z110" s="104">
        <v>9.3</v>
      </c>
      <c r="AA110" s="21"/>
      <c r="AB110" s="25">
        <f t="shared" si="14"/>
        <v>74.39999999999999</v>
      </c>
      <c r="AC110" s="41">
        <f t="shared" si="15"/>
        <v>74.39999999999999</v>
      </c>
      <c r="AD110" s="128" t="str">
        <f t="shared" si="16"/>
        <v>8/Ц (врло добар)</v>
      </c>
    </row>
    <row r="111" spans="1:30" ht="12.75">
      <c r="A111" s="145" t="s">
        <v>339</v>
      </c>
      <c r="B111" s="143" t="s">
        <v>276</v>
      </c>
      <c r="D111" s="29">
        <v>1</v>
      </c>
      <c r="E111" s="23">
        <v>5</v>
      </c>
      <c r="F111" s="16">
        <f t="shared" si="10"/>
        <v>6</v>
      </c>
      <c r="G111" s="147">
        <v>13.2</v>
      </c>
      <c r="H111" s="149">
        <v>11.2</v>
      </c>
      <c r="I111" s="147">
        <v>13.2</v>
      </c>
      <c r="J111" s="27"/>
      <c r="K111" s="16">
        <f t="shared" si="11"/>
        <v>37.599999999999994</v>
      </c>
      <c r="L111" s="111">
        <v>5.7</v>
      </c>
      <c r="M111" s="111">
        <v>5.7</v>
      </c>
      <c r="N111" s="16">
        <f t="shared" si="12"/>
        <v>11.4</v>
      </c>
      <c r="O111" s="17"/>
      <c r="P111" s="27"/>
      <c r="Q111" s="16">
        <f t="shared" si="13"/>
        <v>0</v>
      </c>
      <c r="R111" s="26"/>
      <c r="S111" s="26"/>
      <c r="T111" s="26"/>
      <c r="U111" s="26"/>
      <c r="V111" s="26"/>
      <c r="W111" s="26"/>
      <c r="X111" s="26"/>
      <c r="Y111" s="26"/>
      <c r="Z111" s="104">
        <v>11.4</v>
      </c>
      <c r="AA111" s="21"/>
      <c r="AB111" s="25">
        <f t="shared" si="14"/>
        <v>66.39999999999999</v>
      </c>
      <c r="AC111" s="41">
        <f t="shared" si="15"/>
        <v>66.39999999999999</v>
      </c>
      <c r="AD111" s="128" t="str">
        <f t="shared" si="16"/>
        <v>7/Д (добар)</v>
      </c>
    </row>
    <row r="112" spans="1:30" ht="12.75">
      <c r="A112" s="90" t="s">
        <v>370</v>
      </c>
      <c r="B112" s="143" t="s">
        <v>277</v>
      </c>
      <c r="D112" s="29">
        <v>4</v>
      </c>
      <c r="E112" s="23">
        <v>6</v>
      </c>
      <c r="F112" s="16">
        <f t="shared" si="10"/>
        <v>10</v>
      </c>
      <c r="G112" s="147">
        <v>18.6</v>
      </c>
      <c r="H112" s="149">
        <v>17.2</v>
      </c>
      <c r="I112" s="147">
        <v>16</v>
      </c>
      <c r="J112" s="27"/>
      <c r="K112" s="16">
        <f t="shared" si="11"/>
        <v>51.8</v>
      </c>
      <c r="L112" s="111">
        <v>6.975</v>
      </c>
      <c r="M112" s="111">
        <v>4.95</v>
      </c>
      <c r="N112" s="16">
        <f t="shared" si="12"/>
        <v>11.925</v>
      </c>
      <c r="O112" s="17"/>
      <c r="P112" s="27"/>
      <c r="Q112" s="16">
        <f t="shared" si="13"/>
        <v>0</v>
      </c>
      <c r="R112" s="26"/>
      <c r="S112" s="26"/>
      <c r="T112" s="26"/>
      <c r="U112" s="26"/>
      <c r="V112" s="26"/>
      <c r="W112" s="26"/>
      <c r="X112" s="26"/>
      <c r="Y112" s="26"/>
      <c r="Z112" s="104">
        <v>11.93</v>
      </c>
      <c r="AA112" s="21"/>
      <c r="AB112" s="25">
        <f t="shared" si="14"/>
        <v>85.655</v>
      </c>
      <c r="AC112" s="41">
        <f t="shared" si="15"/>
        <v>85.655</v>
      </c>
      <c r="AD112" s="128" t="str">
        <f t="shared" si="16"/>
        <v>9/Б (одличан)</v>
      </c>
    </row>
    <row r="113" spans="1:31" ht="12.75">
      <c r="A113" s="90" t="s">
        <v>340</v>
      </c>
      <c r="B113" s="143" t="s">
        <v>278</v>
      </c>
      <c r="D113" s="29">
        <v>1</v>
      </c>
      <c r="E113" s="23">
        <v>4</v>
      </c>
      <c r="F113" s="16">
        <f t="shared" si="10"/>
        <v>5</v>
      </c>
      <c r="G113" s="147">
        <v>12.4</v>
      </c>
      <c r="H113" s="149">
        <v>13.2</v>
      </c>
      <c r="I113" s="147">
        <v>11.2</v>
      </c>
      <c r="J113" s="27"/>
      <c r="K113" s="16">
        <f t="shared" si="11"/>
        <v>36.8</v>
      </c>
      <c r="L113" s="111">
        <v>0</v>
      </c>
      <c r="M113" s="111">
        <v>0</v>
      </c>
      <c r="N113" s="16">
        <f t="shared" si="12"/>
        <v>0</v>
      </c>
      <c r="O113" s="17">
        <v>5.7</v>
      </c>
      <c r="P113" s="27"/>
      <c r="Q113" s="16">
        <f t="shared" si="13"/>
        <v>5.7</v>
      </c>
      <c r="R113" s="26"/>
      <c r="S113" s="26"/>
      <c r="T113" s="26"/>
      <c r="U113" s="26"/>
      <c r="V113" s="26"/>
      <c r="W113" s="26"/>
      <c r="X113" s="26"/>
      <c r="Y113" s="26"/>
      <c r="Z113" s="104">
        <v>9.9</v>
      </c>
      <c r="AA113" s="21"/>
      <c r="AB113" s="25">
        <f t="shared" si="14"/>
        <v>57.4</v>
      </c>
      <c r="AC113" s="41">
        <f t="shared" si="15"/>
        <v>57.4</v>
      </c>
      <c r="AD113" s="128" t="str">
        <f t="shared" si="16"/>
        <v>6/Е (довољан)</v>
      </c>
      <c r="AE113" s="125"/>
    </row>
    <row r="114" spans="1:30" ht="12.75">
      <c r="A114" s="89" t="s">
        <v>341</v>
      </c>
      <c r="B114" s="143" t="s">
        <v>279</v>
      </c>
      <c r="D114" s="29">
        <v>2</v>
      </c>
      <c r="E114" s="23">
        <v>6</v>
      </c>
      <c r="F114" s="16">
        <f t="shared" si="10"/>
        <v>8</v>
      </c>
      <c r="G114" s="147">
        <v>18</v>
      </c>
      <c r="H114" s="149">
        <v>17.2</v>
      </c>
      <c r="I114" s="147">
        <v>15.2</v>
      </c>
      <c r="J114" s="27"/>
      <c r="K114" s="16">
        <f t="shared" si="11"/>
        <v>50.400000000000006</v>
      </c>
      <c r="L114" s="111">
        <v>4.35</v>
      </c>
      <c r="M114" s="111">
        <v>4.2</v>
      </c>
      <c r="N114" s="16">
        <f t="shared" si="12"/>
        <v>8.55</v>
      </c>
      <c r="O114" s="17"/>
      <c r="P114" s="27"/>
      <c r="Q114" s="16">
        <f t="shared" si="13"/>
        <v>0</v>
      </c>
      <c r="R114" s="26"/>
      <c r="S114" s="26"/>
      <c r="T114" s="26"/>
      <c r="U114" s="26"/>
      <c r="V114" s="26"/>
      <c r="W114" s="26"/>
      <c r="X114" s="26"/>
      <c r="Y114" s="26"/>
      <c r="Z114" s="104">
        <v>8.55</v>
      </c>
      <c r="AA114" s="21"/>
      <c r="AB114" s="25">
        <f t="shared" si="14"/>
        <v>75.5</v>
      </c>
      <c r="AC114" s="41">
        <f t="shared" si="15"/>
        <v>75.5</v>
      </c>
      <c r="AD114" s="128" t="str">
        <f t="shared" si="16"/>
        <v>8/Ц (врло добар)</v>
      </c>
    </row>
    <row r="115" spans="1:30" ht="12.75">
      <c r="A115" s="90" t="s">
        <v>342</v>
      </c>
      <c r="B115" s="143" t="s">
        <v>280</v>
      </c>
      <c r="D115" s="29">
        <v>4</v>
      </c>
      <c r="E115" s="23">
        <v>5</v>
      </c>
      <c r="F115" s="16">
        <f t="shared" si="10"/>
        <v>9</v>
      </c>
      <c r="G115" s="147">
        <v>16</v>
      </c>
      <c r="H115" s="149">
        <v>13.2</v>
      </c>
      <c r="I115" s="147">
        <v>15.2</v>
      </c>
      <c r="J115" s="27"/>
      <c r="K115" s="16">
        <f t="shared" si="11"/>
        <v>44.4</v>
      </c>
      <c r="L115" s="111">
        <v>4.95</v>
      </c>
      <c r="M115" s="111">
        <v>4.2</v>
      </c>
      <c r="N115" s="16">
        <f t="shared" si="12"/>
        <v>9.15</v>
      </c>
      <c r="O115" s="17"/>
      <c r="P115" s="27"/>
      <c r="Q115" s="16">
        <f t="shared" si="13"/>
        <v>0</v>
      </c>
      <c r="R115" s="26"/>
      <c r="S115" s="26"/>
      <c r="T115" s="26"/>
      <c r="U115" s="26"/>
      <c r="V115" s="26"/>
      <c r="W115" s="26"/>
      <c r="X115" s="26"/>
      <c r="Y115" s="26"/>
      <c r="Z115" s="104">
        <v>9.15</v>
      </c>
      <c r="AA115" s="21"/>
      <c r="AB115" s="25">
        <f t="shared" si="14"/>
        <v>71.7</v>
      </c>
      <c r="AC115" s="41">
        <f t="shared" si="15"/>
        <v>71.7</v>
      </c>
      <c r="AD115" s="128" t="str">
        <f t="shared" si="16"/>
        <v>8/Ц (врло добар)</v>
      </c>
    </row>
    <row r="116" spans="1:30" ht="12.75">
      <c r="A116" s="145" t="s">
        <v>343</v>
      </c>
      <c r="B116" s="143" t="s">
        <v>281</v>
      </c>
      <c r="D116" s="29">
        <v>3</v>
      </c>
      <c r="E116" s="23">
        <v>6</v>
      </c>
      <c r="F116" s="16">
        <f t="shared" si="10"/>
        <v>9</v>
      </c>
      <c r="G116" s="147">
        <v>18.6</v>
      </c>
      <c r="H116" s="149">
        <v>17.2</v>
      </c>
      <c r="I116" s="147">
        <v>14</v>
      </c>
      <c r="J116" s="27"/>
      <c r="K116" s="16">
        <f t="shared" si="11"/>
        <v>49.8</v>
      </c>
      <c r="L116" s="111">
        <v>7.5</v>
      </c>
      <c r="M116" s="111">
        <v>6</v>
      </c>
      <c r="N116" s="16">
        <f t="shared" si="12"/>
        <v>13.5</v>
      </c>
      <c r="O116" s="17"/>
      <c r="P116" s="27"/>
      <c r="Q116" s="16">
        <f t="shared" si="13"/>
        <v>0</v>
      </c>
      <c r="R116" s="26"/>
      <c r="S116" s="26"/>
      <c r="T116" s="26"/>
      <c r="U116" s="26"/>
      <c r="V116" s="26"/>
      <c r="W116" s="26"/>
      <c r="X116" s="26"/>
      <c r="Y116" s="26"/>
      <c r="Z116" s="104">
        <v>13.5</v>
      </c>
      <c r="AA116" s="21"/>
      <c r="AB116" s="25">
        <f t="shared" si="14"/>
        <v>85.8</v>
      </c>
      <c r="AC116" s="41">
        <f t="shared" si="15"/>
        <v>85.8</v>
      </c>
      <c r="AD116" s="128" t="str">
        <f t="shared" si="16"/>
        <v>9/Б (одличан)</v>
      </c>
    </row>
    <row r="117" spans="1:30" ht="12.75">
      <c r="A117" s="90" t="s">
        <v>344</v>
      </c>
      <c r="B117" s="143" t="s">
        <v>282</v>
      </c>
      <c r="D117" s="29">
        <v>4</v>
      </c>
      <c r="E117" s="23">
        <v>6</v>
      </c>
      <c r="F117" s="16">
        <f t="shared" si="10"/>
        <v>10</v>
      </c>
      <c r="G117" s="147">
        <v>16</v>
      </c>
      <c r="H117" s="149">
        <v>18.6</v>
      </c>
      <c r="I117" s="147">
        <v>15.2</v>
      </c>
      <c r="J117" s="27"/>
      <c r="K117" s="16">
        <f t="shared" si="11"/>
        <v>49.8</v>
      </c>
      <c r="L117" s="111">
        <v>6</v>
      </c>
      <c r="M117" s="111">
        <v>6.45</v>
      </c>
      <c r="N117" s="16">
        <f t="shared" si="12"/>
        <v>12.45</v>
      </c>
      <c r="O117" s="17"/>
      <c r="P117" s="27"/>
      <c r="Q117" s="16">
        <f t="shared" si="13"/>
        <v>0</v>
      </c>
      <c r="R117" s="26"/>
      <c r="S117" s="26"/>
      <c r="T117" s="26"/>
      <c r="U117" s="26"/>
      <c r="V117" s="26"/>
      <c r="W117" s="26"/>
      <c r="X117" s="26"/>
      <c r="Y117" s="26"/>
      <c r="Z117" s="104">
        <v>12.45</v>
      </c>
      <c r="AA117" s="21"/>
      <c r="AB117" s="25">
        <f t="shared" si="14"/>
        <v>84.7</v>
      </c>
      <c r="AC117" s="41">
        <f t="shared" si="15"/>
        <v>84.7</v>
      </c>
      <c r="AD117" s="128" t="str">
        <f t="shared" si="16"/>
        <v>9/Б (одличан)</v>
      </c>
    </row>
    <row r="118" spans="1:31" ht="12.75">
      <c r="A118" s="90" t="s">
        <v>345</v>
      </c>
      <c r="B118" s="143" t="s">
        <v>283</v>
      </c>
      <c r="D118" s="29">
        <v>3</v>
      </c>
      <c r="E118" s="23">
        <v>5</v>
      </c>
      <c r="F118" s="16">
        <f t="shared" si="10"/>
        <v>8</v>
      </c>
      <c r="G118" s="147">
        <v>17.2</v>
      </c>
      <c r="H118" s="149">
        <v>16.8</v>
      </c>
      <c r="I118" s="166">
        <v>17.2</v>
      </c>
      <c r="J118" s="27"/>
      <c r="K118" s="16">
        <f t="shared" si="11"/>
        <v>51.2</v>
      </c>
      <c r="L118" s="111">
        <v>4.65</v>
      </c>
      <c r="M118" s="111">
        <v>4.95</v>
      </c>
      <c r="N118" s="16">
        <f t="shared" si="12"/>
        <v>9.600000000000001</v>
      </c>
      <c r="O118" s="17"/>
      <c r="P118" s="27"/>
      <c r="Q118" s="16">
        <f t="shared" si="13"/>
        <v>0</v>
      </c>
      <c r="R118" s="26"/>
      <c r="S118" s="26"/>
      <c r="T118" s="26"/>
      <c r="U118" s="26"/>
      <c r="V118" s="26"/>
      <c r="W118" s="26"/>
      <c r="X118" s="26"/>
      <c r="Y118" s="26"/>
      <c r="Z118" s="104">
        <v>9.6</v>
      </c>
      <c r="AA118" s="21"/>
      <c r="AB118" s="25">
        <f t="shared" si="14"/>
        <v>78.4</v>
      </c>
      <c r="AC118" s="41">
        <f t="shared" si="15"/>
        <v>78.4</v>
      </c>
      <c r="AD118" s="128" t="str">
        <f t="shared" si="16"/>
        <v>8/Ц (врло добар)</v>
      </c>
      <c r="AE118" s="127" t="s">
        <v>203</v>
      </c>
    </row>
    <row r="119" spans="1:31" ht="12.75">
      <c r="A119" s="90" t="s">
        <v>346</v>
      </c>
      <c r="B119" s="246" t="s">
        <v>284</v>
      </c>
      <c r="D119" s="29">
        <v>1</v>
      </c>
      <c r="E119" s="23">
        <v>0</v>
      </c>
      <c r="F119" s="16">
        <f t="shared" si="10"/>
        <v>1</v>
      </c>
      <c r="G119" s="226">
        <v>10</v>
      </c>
      <c r="H119" s="227">
        <v>10</v>
      </c>
      <c r="I119" s="226">
        <v>10</v>
      </c>
      <c r="J119" s="27"/>
      <c r="K119" s="16">
        <f t="shared" si="11"/>
        <v>30</v>
      </c>
      <c r="L119" s="111">
        <v>5.25</v>
      </c>
      <c r="M119" s="111">
        <v>4.95</v>
      </c>
      <c r="N119" s="16">
        <f t="shared" si="12"/>
        <v>10.2</v>
      </c>
      <c r="O119" s="17"/>
      <c r="P119" s="27"/>
      <c r="Q119" s="16">
        <f t="shared" si="13"/>
        <v>0</v>
      </c>
      <c r="R119" s="26"/>
      <c r="S119" s="26"/>
      <c r="T119" s="26"/>
      <c r="U119" s="26"/>
      <c r="V119" s="26"/>
      <c r="W119" s="26"/>
      <c r="X119" s="26"/>
      <c r="Y119" s="26"/>
      <c r="Z119" s="104">
        <v>10.2</v>
      </c>
      <c r="AA119" s="21"/>
      <c r="AB119" s="25">
        <f t="shared" si="14"/>
        <v>51.400000000000006</v>
      </c>
      <c r="AC119" s="41">
        <f t="shared" si="15"/>
        <v>51.400000000000006</v>
      </c>
      <c r="AD119" s="128" t="str">
        <f t="shared" si="16"/>
        <v>6/Е (довољан)</v>
      </c>
      <c r="AE119" s="127"/>
    </row>
    <row r="120" spans="1:31" ht="12.75">
      <c r="A120" s="90" t="s">
        <v>347</v>
      </c>
      <c r="B120" s="171" t="s">
        <v>285</v>
      </c>
      <c r="D120" s="29">
        <v>2</v>
      </c>
      <c r="E120" s="23">
        <v>4</v>
      </c>
      <c r="F120" s="16">
        <f t="shared" si="10"/>
        <v>6</v>
      </c>
      <c r="G120" s="166">
        <v>11.2</v>
      </c>
      <c r="H120" s="167">
        <v>15.2</v>
      </c>
      <c r="I120" s="166">
        <v>15.2</v>
      </c>
      <c r="J120" s="27"/>
      <c r="K120" s="16">
        <f t="shared" si="11"/>
        <v>41.599999999999994</v>
      </c>
      <c r="L120" s="111">
        <v>6.45</v>
      </c>
      <c r="M120" s="111">
        <v>5.25</v>
      </c>
      <c r="N120" s="16">
        <f t="shared" si="12"/>
        <v>11.7</v>
      </c>
      <c r="O120" s="17"/>
      <c r="P120" s="27"/>
      <c r="Q120" s="16">
        <f t="shared" si="13"/>
        <v>0</v>
      </c>
      <c r="R120" s="26"/>
      <c r="S120" s="26"/>
      <c r="T120" s="26"/>
      <c r="U120" s="26"/>
      <c r="V120" s="26"/>
      <c r="W120" s="26"/>
      <c r="X120" s="26"/>
      <c r="Y120" s="26"/>
      <c r="Z120" s="104">
        <v>11.7</v>
      </c>
      <c r="AA120" s="21"/>
      <c r="AB120" s="25">
        <f t="shared" si="14"/>
        <v>71</v>
      </c>
      <c r="AC120" s="41">
        <f t="shared" si="15"/>
        <v>71</v>
      </c>
      <c r="AD120" s="128" t="str">
        <f t="shared" si="16"/>
        <v>8/Ц (врло добар)</v>
      </c>
      <c r="AE120" s="163" t="s">
        <v>464</v>
      </c>
    </row>
    <row r="121" spans="1:30" ht="12.75">
      <c r="A121" s="90" t="s">
        <v>348</v>
      </c>
      <c r="B121" s="143" t="s">
        <v>286</v>
      </c>
      <c r="D121" s="29">
        <v>3</v>
      </c>
      <c r="E121" s="23">
        <v>6</v>
      </c>
      <c r="F121" s="16">
        <f t="shared" si="10"/>
        <v>9</v>
      </c>
      <c r="G121" s="147">
        <v>18.6</v>
      </c>
      <c r="H121" s="149">
        <v>17.2</v>
      </c>
      <c r="I121" s="147">
        <v>12.8</v>
      </c>
      <c r="J121" s="27"/>
      <c r="K121" s="16">
        <f t="shared" si="11"/>
        <v>48.599999999999994</v>
      </c>
      <c r="L121" s="111">
        <v>4.95</v>
      </c>
      <c r="M121" s="111">
        <v>4.95</v>
      </c>
      <c r="N121" s="16">
        <f t="shared" si="12"/>
        <v>9.9</v>
      </c>
      <c r="O121" s="17"/>
      <c r="P121" s="27"/>
      <c r="Q121" s="16">
        <f t="shared" si="13"/>
        <v>0</v>
      </c>
      <c r="R121" s="26"/>
      <c r="S121" s="26"/>
      <c r="T121" s="26"/>
      <c r="U121" s="26"/>
      <c r="V121" s="26"/>
      <c r="W121" s="26"/>
      <c r="X121" s="26"/>
      <c r="Y121" s="26"/>
      <c r="Z121" s="104">
        <v>9.9</v>
      </c>
      <c r="AA121" s="21"/>
      <c r="AB121" s="25">
        <f t="shared" si="14"/>
        <v>77.4</v>
      </c>
      <c r="AC121" s="41">
        <f t="shared" si="15"/>
        <v>77.4</v>
      </c>
      <c r="AD121" s="128" t="str">
        <f t="shared" si="16"/>
        <v>8/Ц (врло добар)</v>
      </c>
    </row>
    <row r="122" spans="1:31" ht="12.75">
      <c r="A122" s="90" t="s">
        <v>349</v>
      </c>
      <c r="B122" s="143" t="s">
        <v>287</v>
      </c>
      <c r="D122" s="29">
        <v>2</v>
      </c>
      <c r="E122" s="23">
        <v>6</v>
      </c>
      <c r="F122" s="16">
        <f t="shared" si="10"/>
        <v>8</v>
      </c>
      <c r="G122" s="147">
        <v>17.2</v>
      </c>
      <c r="H122" s="149">
        <v>20</v>
      </c>
      <c r="I122" s="147">
        <v>12</v>
      </c>
      <c r="J122" s="27"/>
      <c r="K122" s="16">
        <f t="shared" si="11"/>
        <v>49.2</v>
      </c>
      <c r="L122" s="111" t="s">
        <v>366</v>
      </c>
      <c r="M122" s="111">
        <v>5.4</v>
      </c>
      <c r="N122" s="16">
        <f t="shared" si="12"/>
        <v>5.4</v>
      </c>
      <c r="O122" s="17"/>
      <c r="P122" s="27"/>
      <c r="Q122" s="16">
        <f t="shared" si="13"/>
        <v>0</v>
      </c>
      <c r="R122" s="26"/>
      <c r="S122" s="26"/>
      <c r="T122" s="26"/>
      <c r="U122" s="26"/>
      <c r="V122" s="26"/>
      <c r="W122" s="26"/>
      <c r="X122" s="26"/>
      <c r="Y122" s="26">
        <v>7</v>
      </c>
      <c r="Z122" s="104">
        <v>9.9</v>
      </c>
      <c r="AA122" s="21"/>
      <c r="AB122" s="25">
        <f t="shared" si="14"/>
        <v>72.5</v>
      </c>
      <c r="AC122" s="41">
        <f t="shared" si="15"/>
        <v>72.5</v>
      </c>
      <c r="AD122" s="128" t="str">
        <f t="shared" si="16"/>
        <v>8/Ц (врло добар)</v>
      </c>
      <c r="AE122" s="125" t="s">
        <v>202</v>
      </c>
    </row>
    <row r="123" spans="1:31" ht="12.75">
      <c r="A123" s="90" t="s">
        <v>350</v>
      </c>
      <c r="B123" s="143" t="s">
        <v>288</v>
      </c>
      <c r="D123" s="29">
        <v>3</v>
      </c>
      <c r="E123" s="23">
        <v>6</v>
      </c>
      <c r="F123" s="16">
        <f t="shared" si="10"/>
        <v>9</v>
      </c>
      <c r="G123" s="147">
        <v>18</v>
      </c>
      <c r="H123" s="149">
        <v>17.2</v>
      </c>
      <c r="I123" s="147">
        <v>11.2</v>
      </c>
      <c r="J123" s="27"/>
      <c r="K123" s="16">
        <f t="shared" si="11"/>
        <v>46.400000000000006</v>
      </c>
      <c r="L123" s="111">
        <v>4.2</v>
      </c>
      <c r="M123" s="111" t="s">
        <v>366</v>
      </c>
      <c r="N123" s="16">
        <f t="shared" si="12"/>
        <v>4.2</v>
      </c>
      <c r="O123" s="17"/>
      <c r="P123" s="27"/>
      <c r="Q123" s="16">
        <f t="shared" si="13"/>
        <v>0</v>
      </c>
      <c r="R123" s="26"/>
      <c r="S123" s="26"/>
      <c r="T123" s="26"/>
      <c r="U123" s="26"/>
      <c r="V123" s="26"/>
      <c r="W123" s="26"/>
      <c r="X123" s="26"/>
      <c r="Y123" s="26"/>
      <c r="Z123" s="104">
        <v>11.7</v>
      </c>
      <c r="AA123" s="21"/>
      <c r="AB123" s="25">
        <f t="shared" si="14"/>
        <v>71.30000000000001</v>
      </c>
      <c r="AC123" s="41">
        <f t="shared" si="15"/>
        <v>71.30000000000001</v>
      </c>
      <c r="AD123" s="128" t="str">
        <f t="shared" si="16"/>
        <v>8/Ц (врло добар)</v>
      </c>
      <c r="AE123" s="125"/>
    </row>
    <row r="124" spans="1:31" ht="12.75">
      <c r="A124" s="90" t="s">
        <v>351</v>
      </c>
      <c r="B124" s="143" t="s">
        <v>289</v>
      </c>
      <c r="D124" s="29">
        <v>2</v>
      </c>
      <c r="E124" s="23">
        <v>6</v>
      </c>
      <c r="F124" s="16">
        <f t="shared" si="10"/>
        <v>8</v>
      </c>
      <c r="G124" s="147">
        <v>18</v>
      </c>
      <c r="H124" s="149">
        <v>17.2</v>
      </c>
      <c r="I124" s="147">
        <v>13.2</v>
      </c>
      <c r="J124" s="27"/>
      <c r="K124" s="16">
        <f t="shared" si="11"/>
        <v>48.400000000000006</v>
      </c>
      <c r="L124" s="111">
        <v>4.95</v>
      </c>
      <c r="M124" s="111" t="s">
        <v>366</v>
      </c>
      <c r="N124" s="16">
        <f t="shared" si="12"/>
        <v>4.95</v>
      </c>
      <c r="O124" s="17"/>
      <c r="P124" s="27"/>
      <c r="Q124" s="16">
        <f t="shared" si="13"/>
        <v>0</v>
      </c>
      <c r="R124" s="26"/>
      <c r="S124" s="26"/>
      <c r="T124" s="26"/>
      <c r="U124" s="26"/>
      <c r="V124" s="26"/>
      <c r="W124" s="26"/>
      <c r="X124" s="26"/>
      <c r="Y124" s="26"/>
      <c r="Z124" s="104">
        <v>9.9</v>
      </c>
      <c r="AA124" s="21"/>
      <c r="AB124" s="25">
        <f t="shared" si="14"/>
        <v>71.25000000000001</v>
      </c>
      <c r="AC124" s="41">
        <f t="shared" si="15"/>
        <v>71.25000000000001</v>
      </c>
      <c r="AD124" s="128" t="str">
        <f t="shared" si="16"/>
        <v>8/Ц (врло добар)</v>
      </c>
      <c r="AE124" s="125"/>
    </row>
    <row r="125" spans="1:31" ht="12.75">
      <c r="A125" s="90" t="s">
        <v>352</v>
      </c>
      <c r="B125" t="s">
        <v>290</v>
      </c>
      <c r="D125" s="29">
        <v>2</v>
      </c>
      <c r="E125" s="29">
        <v>4</v>
      </c>
      <c r="F125" s="16">
        <f t="shared" si="10"/>
        <v>6</v>
      </c>
      <c r="G125" s="194">
        <v>13.6</v>
      </c>
      <c r="H125" s="194">
        <v>13.2</v>
      </c>
      <c r="I125" s="194">
        <v>11.2</v>
      </c>
      <c r="K125" s="16">
        <f>SUM(G125:J125)+AA125</f>
        <v>38</v>
      </c>
      <c r="L125" s="111">
        <v>6.15</v>
      </c>
      <c r="M125" s="111">
        <v>6</v>
      </c>
      <c r="N125" s="16">
        <f t="shared" si="12"/>
        <v>12.15</v>
      </c>
      <c r="O125"/>
      <c r="P125"/>
      <c r="Z125" s="104">
        <v>12.15</v>
      </c>
      <c r="AB125" s="212">
        <f t="shared" si="14"/>
        <v>68.3</v>
      </c>
      <c r="AC125" s="213">
        <f t="shared" si="15"/>
        <v>68.3</v>
      </c>
      <c r="AD125" s="207" t="s">
        <v>466</v>
      </c>
      <c r="AE125" s="163" t="s">
        <v>464</v>
      </c>
    </row>
    <row r="126" spans="1:31" ht="12.75">
      <c r="A126" s="90" t="s">
        <v>353</v>
      </c>
      <c r="B126" s="143" t="s">
        <v>291</v>
      </c>
      <c r="D126" s="29">
        <v>2</v>
      </c>
      <c r="E126" s="23">
        <v>6</v>
      </c>
      <c r="F126" s="16">
        <f t="shared" si="10"/>
        <v>8</v>
      </c>
      <c r="G126" s="147">
        <v>15.2</v>
      </c>
      <c r="H126" s="167">
        <v>20</v>
      </c>
      <c r="I126" s="166">
        <v>18</v>
      </c>
      <c r="J126" s="27"/>
      <c r="K126" s="16">
        <f t="shared" si="11"/>
        <v>53.2</v>
      </c>
      <c r="L126" s="111">
        <v>6.75</v>
      </c>
      <c r="M126" s="111">
        <v>7.5</v>
      </c>
      <c r="N126" s="16">
        <f t="shared" si="12"/>
        <v>14.25</v>
      </c>
      <c r="O126" s="17"/>
      <c r="P126" s="27"/>
      <c r="Q126" s="16">
        <f t="shared" si="13"/>
        <v>0</v>
      </c>
      <c r="R126" s="26"/>
      <c r="S126" s="26"/>
      <c r="T126" s="26"/>
      <c r="U126" s="26"/>
      <c r="V126" s="26"/>
      <c r="W126" s="26"/>
      <c r="X126" s="26"/>
      <c r="Y126" s="26"/>
      <c r="Z126" s="104">
        <v>14.25</v>
      </c>
      <c r="AA126" s="21"/>
      <c r="AB126" s="25">
        <f t="shared" si="14"/>
        <v>89.7</v>
      </c>
      <c r="AC126" s="41">
        <f t="shared" si="15"/>
        <v>89.7</v>
      </c>
      <c r="AD126" s="128" t="str">
        <f t="shared" si="16"/>
        <v>9/Б (одличан)</v>
      </c>
      <c r="AE126" s="127"/>
    </row>
    <row r="127" spans="1:30" ht="12.75">
      <c r="A127" s="90" t="s">
        <v>354</v>
      </c>
      <c r="B127" s="143" t="s">
        <v>292</v>
      </c>
      <c r="D127" s="29">
        <v>4</v>
      </c>
      <c r="E127" s="23">
        <v>5</v>
      </c>
      <c r="F127" s="16">
        <f t="shared" si="10"/>
        <v>9</v>
      </c>
      <c r="G127" s="147">
        <v>13.2</v>
      </c>
      <c r="H127" s="149">
        <v>11.2</v>
      </c>
      <c r="I127" s="147">
        <v>11.2</v>
      </c>
      <c r="J127" s="27"/>
      <c r="K127" s="16">
        <f t="shared" si="11"/>
        <v>35.599999999999994</v>
      </c>
      <c r="L127" s="111">
        <v>5.25</v>
      </c>
      <c r="M127" s="111">
        <v>5.7</v>
      </c>
      <c r="N127" s="16">
        <f t="shared" si="12"/>
        <v>10.95</v>
      </c>
      <c r="O127" s="17"/>
      <c r="P127" s="27"/>
      <c r="Q127" s="16">
        <f t="shared" si="13"/>
        <v>0</v>
      </c>
      <c r="R127" s="26"/>
      <c r="S127" s="26"/>
      <c r="T127" s="26"/>
      <c r="U127" s="26"/>
      <c r="V127" s="26"/>
      <c r="W127" s="26"/>
      <c r="X127" s="26"/>
      <c r="Y127" s="26"/>
      <c r="Z127" s="104">
        <v>10.95</v>
      </c>
      <c r="AA127" s="21"/>
      <c r="AB127" s="25">
        <f t="shared" si="14"/>
        <v>66.5</v>
      </c>
      <c r="AC127" s="41">
        <f t="shared" si="15"/>
        <v>66.5</v>
      </c>
      <c r="AD127" s="128" t="str">
        <f t="shared" si="16"/>
        <v>7/Д (добар)</v>
      </c>
    </row>
    <row r="128" spans="1:31" ht="12.75">
      <c r="A128" s="90" t="s">
        <v>355</v>
      </c>
      <c r="B128" s="143" t="s">
        <v>293</v>
      </c>
      <c r="D128" s="29">
        <v>4</v>
      </c>
      <c r="E128" s="23">
        <v>5</v>
      </c>
      <c r="F128" s="16">
        <f t="shared" si="10"/>
        <v>9</v>
      </c>
      <c r="G128" s="147">
        <v>12.4</v>
      </c>
      <c r="H128" s="149">
        <v>13.2</v>
      </c>
      <c r="I128" s="147">
        <v>13.2</v>
      </c>
      <c r="J128" s="27"/>
      <c r="K128" s="16">
        <f t="shared" si="11"/>
        <v>38.8</v>
      </c>
      <c r="L128" s="111">
        <v>4.95</v>
      </c>
      <c r="M128" s="111" t="s">
        <v>366</v>
      </c>
      <c r="N128" s="16">
        <f t="shared" si="12"/>
        <v>4.95</v>
      </c>
      <c r="O128" s="17"/>
      <c r="P128" s="27"/>
      <c r="Q128" s="16">
        <f t="shared" si="13"/>
        <v>0</v>
      </c>
      <c r="R128" s="26"/>
      <c r="S128" s="26"/>
      <c r="T128" s="26"/>
      <c r="U128" s="26"/>
      <c r="V128" s="26"/>
      <c r="W128" s="26"/>
      <c r="X128" s="26"/>
      <c r="Y128" s="26"/>
      <c r="Z128" s="104">
        <v>8.4</v>
      </c>
      <c r="AA128" s="21"/>
      <c r="AB128" s="25">
        <f t="shared" si="14"/>
        <v>61.15</v>
      </c>
      <c r="AC128" s="41">
        <f t="shared" si="15"/>
        <v>61.15</v>
      </c>
      <c r="AD128" s="128" t="str">
        <f t="shared" si="16"/>
        <v>7/Д (добар)</v>
      </c>
      <c r="AE128" s="125"/>
    </row>
    <row r="129" spans="1:30" ht="12.75">
      <c r="A129" s="90" t="s">
        <v>356</v>
      </c>
      <c r="B129" s="143" t="s">
        <v>294</v>
      </c>
      <c r="D129" s="29">
        <v>4</v>
      </c>
      <c r="E129" s="23">
        <v>5</v>
      </c>
      <c r="F129" s="16">
        <f t="shared" si="10"/>
        <v>9</v>
      </c>
      <c r="G129" s="147">
        <v>13.2</v>
      </c>
      <c r="H129" s="149">
        <v>11.2</v>
      </c>
      <c r="I129" s="147">
        <v>11.6</v>
      </c>
      <c r="J129" s="27"/>
      <c r="K129" s="16">
        <f t="shared" si="11"/>
        <v>36</v>
      </c>
      <c r="L129" s="111">
        <v>5.7</v>
      </c>
      <c r="M129" s="111">
        <v>5.4</v>
      </c>
      <c r="N129" s="16">
        <f t="shared" si="12"/>
        <v>11.100000000000001</v>
      </c>
      <c r="O129" s="17"/>
      <c r="P129" s="27"/>
      <c r="Q129" s="16">
        <f t="shared" si="13"/>
        <v>0</v>
      </c>
      <c r="R129" s="26"/>
      <c r="S129" s="26"/>
      <c r="T129" s="26"/>
      <c r="U129" s="26"/>
      <c r="V129" s="26"/>
      <c r="W129" s="26"/>
      <c r="X129" s="26"/>
      <c r="Y129" s="26"/>
      <c r="Z129" s="104">
        <v>11.1</v>
      </c>
      <c r="AA129" s="21"/>
      <c r="AB129" s="25">
        <f t="shared" si="14"/>
        <v>67.2</v>
      </c>
      <c r="AC129" s="41">
        <f t="shared" si="15"/>
        <v>67.2</v>
      </c>
      <c r="AD129" s="128" t="str">
        <f t="shared" si="16"/>
        <v>7/Д (добар)</v>
      </c>
    </row>
    <row r="130" spans="1:31" ht="12.75">
      <c r="A130" s="90" t="s">
        <v>357</v>
      </c>
      <c r="B130" s="143" t="s">
        <v>295</v>
      </c>
      <c r="D130" s="29">
        <v>3</v>
      </c>
      <c r="E130" s="23">
        <v>3</v>
      </c>
      <c r="F130" s="16">
        <f t="shared" si="10"/>
        <v>6</v>
      </c>
      <c r="G130" s="147">
        <v>11.2</v>
      </c>
      <c r="H130" s="149">
        <v>13.2</v>
      </c>
      <c r="I130" s="147">
        <v>12.4</v>
      </c>
      <c r="J130" s="27"/>
      <c r="K130" s="16">
        <f t="shared" si="11"/>
        <v>36.8</v>
      </c>
      <c r="L130" s="111">
        <v>6.15</v>
      </c>
      <c r="M130" s="111" t="s">
        <v>366</v>
      </c>
      <c r="N130" s="16">
        <f t="shared" si="12"/>
        <v>6.15</v>
      </c>
      <c r="O130" s="17"/>
      <c r="P130" s="27"/>
      <c r="Q130" s="16">
        <f t="shared" si="13"/>
        <v>0</v>
      </c>
      <c r="R130" s="26"/>
      <c r="S130" s="26"/>
      <c r="T130" s="26"/>
      <c r="U130" s="26"/>
      <c r="V130" s="26"/>
      <c r="W130" s="26"/>
      <c r="X130" s="26"/>
      <c r="Y130" s="26"/>
      <c r="Z130" s="104">
        <v>9.9</v>
      </c>
      <c r="AA130" s="21"/>
      <c r="AB130" s="25">
        <f t="shared" si="14"/>
        <v>58.849999999999994</v>
      </c>
      <c r="AC130" s="41">
        <f t="shared" si="15"/>
        <v>58.849999999999994</v>
      </c>
      <c r="AD130" s="128" t="str">
        <f t="shared" si="16"/>
        <v>6/Е (довољан)</v>
      </c>
      <c r="AE130" s="127"/>
    </row>
    <row r="131" spans="1:31" ht="12.75">
      <c r="A131" s="89" t="s">
        <v>358</v>
      </c>
      <c r="B131" s="143" t="s">
        <v>296</v>
      </c>
      <c r="D131" s="29">
        <v>0</v>
      </c>
      <c r="E131" s="23">
        <v>3</v>
      </c>
      <c r="F131" s="16">
        <f t="shared" si="10"/>
        <v>3</v>
      </c>
      <c r="G131" s="147">
        <v>11.2</v>
      </c>
      <c r="H131" s="149">
        <v>13.2</v>
      </c>
      <c r="I131" s="147">
        <v>10.4</v>
      </c>
      <c r="J131" s="27"/>
      <c r="K131" s="16">
        <f t="shared" si="11"/>
        <v>34.8</v>
      </c>
      <c r="L131" s="111">
        <v>5.25</v>
      </c>
      <c r="M131" s="111">
        <v>5.7</v>
      </c>
      <c r="N131" s="16">
        <f t="shared" si="12"/>
        <v>10.95</v>
      </c>
      <c r="O131" s="17"/>
      <c r="P131" s="27"/>
      <c r="Q131" s="16">
        <f t="shared" si="13"/>
        <v>0</v>
      </c>
      <c r="R131" s="26"/>
      <c r="S131" s="26"/>
      <c r="T131" s="26"/>
      <c r="U131" s="26"/>
      <c r="V131" s="26"/>
      <c r="W131" s="26"/>
      <c r="X131" s="26"/>
      <c r="Y131" s="26"/>
      <c r="Z131" s="104">
        <v>10.95</v>
      </c>
      <c r="AA131" s="21"/>
      <c r="AB131" s="25">
        <f t="shared" si="14"/>
        <v>59.7</v>
      </c>
      <c r="AC131" s="41">
        <f t="shared" si="15"/>
        <v>59.7</v>
      </c>
      <c r="AD131" s="128" t="str">
        <f t="shared" si="16"/>
        <v>6/Е (довољан)</v>
      </c>
      <c r="AE131" s="127"/>
    </row>
    <row r="132" spans="1:30" ht="12.75">
      <c r="A132" s="89" t="s">
        <v>359</v>
      </c>
      <c r="B132" s="143" t="s">
        <v>297</v>
      </c>
      <c r="D132" s="29">
        <v>4</v>
      </c>
      <c r="E132" s="23">
        <v>6</v>
      </c>
      <c r="F132" s="16">
        <f t="shared" si="10"/>
        <v>10</v>
      </c>
      <c r="G132" s="147">
        <v>16</v>
      </c>
      <c r="H132" s="149">
        <v>18.6</v>
      </c>
      <c r="I132" s="147">
        <v>13.6</v>
      </c>
      <c r="J132" s="27"/>
      <c r="K132" s="16">
        <f t="shared" si="11"/>
        <v>48.2</v>
      </c>
      <c r="L132" s="111">
        <v>5.7</v>
      </c>
      <c r="M132" s="111">
        <v>5.85</v>
      </c>
      <c r="N132" s="16">
        <f t="shared" si="12"/>
        <v>11.55</v>
      </c>
      <c r="O132" s="17"/>
      <c r="P132" s="27"/>
      <c r="Q132" s="16">
        <f t="shared" si="13"/>
        <v>0</v>
      </c>
      <c r="R132" s="26"/>
      <c r="S132" s="26"/>
      <c r="T132" s="26"/>
      <c r="U132" s="26"/>
      <c r="V132" s="26"/>
      <c r="W132" s="26"/>
      <c r="X132" s="26"/>
      <c r="Y132" s="26"/>
      <c r="Z132" s="104">
        <v>11.55</v>
      </c>
      <c r="AA132" s="21"/>
      <c r="AB132" s="25">
        <f t="shared" si="14"/>
        <v>81.3</v>
      </c>
      <c r="AC132" s="41">
        <f t="shared" si="15"/>
        <v>81.3</v>
      </c>
      <c r="AD132" s="128" t="str">
        <f t="shared" si="16"/>
        <v>9/Б (одличан)</v>
      </c>
    </row>
    <row r="133" spans="1:31" ht="12.75">
      <c r="A133" s="89" t="s">
        <v>360</v>
      </c>
      <c r="B133" s="154" t="s">
        <v>298</v>
      </c>
      <c r="D133" s="29">
        <v>0</v>
      </c>
      <c r="E133" s="23">
        <v>0</v>
      </c>
      <c r="F133" s="16">
        <f t="shared" si="10"/>
        <v>0</v>
      </c>
      <c r="G133" s="166">
        <v>0</v>
      </c>
      <c r="H133" s="167">
        <v>0</v>
      </c>
      <c r="I133" s="166">
        <v>0</v>
      </c>
      <c r="J133" s="27"/>
      <c r="K133" s="16">
        <f t="shared" si="11"/>
        <v>0</v>
      </c>
      <c r="L133" s="111">
        <v>0</v>
      </c>
      <c r="M133" s="111">
        <v>0</v>
      </c>
      <c r="N133" s="16">
        <f t="shared" si="12"/>
        <v>0</v>
      </c>
      <c r="O133" s="17"/>
      <c r="P133" s="27"/>
      <c r="Q133" s="16">
        <f t="shared" si="13"/>
        <v>0</v>
      </c>
      <c r="R133" s="26"/>
      <c r="S133" s="26"/>
      <c r="T133" s="26"/>
      <c r="U133" s="26"/>
      <c r="V133" s="26"/>
      <c r="W133" s="26"/>
      <c r="X133" s="26"/>
      <c r="Y133" s="26"/>
      <c r="Z133" s="104">
        <v>0</v>
      </c>
      <c r="AA133" s="21"/>
      <c r="AB133" s="25">
        <f t="shared" si="14"/>
        <v>0</v>
      </c>
      <c r="AC133" s="41">
        <f t="shared" si="15"/>
        <v>0</v>
      </c>
      <c r="AD133" s="128" t="str">
        <f t="shared" si="16"/>
        <v>5/Ф (није положио)</v>
      </c>
      <c r="AE133" s="127" t="s">
        <v>203</v>
      </c>
    </row>
    <row r="134" spans="1:31" ht="12.75">
      <c r="A134" s="89" t="s">
        <v>361</v>
      </c>
      <c r="B134" s="153" t="s">
        <v>299</v>
      </c>
      <c r="D134" s="29">
        <v>0</v>
      </c>
      <c r="E134" s="23">
        <v>0</v>
      </c>
      <c r="F134" s="16">
        <f t="shared" si="10"/>
        <v>0</v>
      </c>
      <c r="G134" s="166">
        <v>0</v>
      </c>
      <c r="H134" s="167">
        <v>0</v>
      </c>
      <c r="I134" s="166">
        <v>0</v>
      </c>
      <c r="J134" s="27"/>
      <c r="K134" s="16">
        <f t="shared" si="11"/>
        <v>0</v>
      </c>
      <c r="L134" s="111">
        <v>5.7</v>
      </c>
      <c r="M134" s="111" t="s">
        <v>366</v>
      </c>
      <c r="N134" s="16">
        <f t="shared" si="12"/>
        <v>5.7</v>
      </c>
      <c r="O134" s="17"/>
      <c r="P134" s="27"/>
      <c r="Q134" s="16">
        <f t="shared" si="13"/>
        <v>0</v>
      </c>
      <c r="R134" s="26"/>
      <c r="S134" s="26"/>
      <c r="T134" s="26"/>
      <c r="U134" s="26"/>
      <c r="V134" s="26"/>
      <c r="W134" s="26"/>
      <c r="X134" s="26"/>
      <c r="Y134" s="26"/>
      <c r="Z134" s="104">
        <v>0</v>
      </c>
      <c r="AA134" s="21"/>
      <c r="AB134" s="25">
        <f t="shared" si="14"/>
        <v>5.7</v>
      </c>
      <c r="AC134" s="41">
        <f t="shared" si="15"/>
        <v>0</v>
      </c>
      <c r="AD134" s="128" t="str">
        <f t="shared" si="16"/>
        <v>5/Ф (није положио)</v>
      </c>
      <c r="AE134" s="127" t="s">
        <v>203</v>
      </c>
    </row>
    <row r="135" spans="1:30" ht="12.75">
      <c r="A135" s="1" t="s">
        <v>362</v>
      </c>
      <c r="B135" s="143" t="s">
        <v>300</v>
      </c>
      <c r="D135" s="29">
        <v>4</v>
      </c>
      <c r="E135" s="23">
        <v>6</v>
      </c>
      <c r="F135" s="16">
        <f t="shared" si="10"/>
        <v>10</v>
      </c>
      <c r="G135" s="147">
        <v>16</v>
      </c>
      <c r="H135" s="149">
        <v>18.6</v>
      </c>
      <c r="I135" s="147">
        <v>13.6</v>
      </c>
      <c r="J135" s="27"/>
      <c r="K135" s="16">
        <f t="shared" si="11"/>
        <v>48.2</v>
      </c>
      <c r="L135" s="111">
        <v>5.7</v>
      </c>
      <c r="M135" s="111">
        <v>5.7</v>
      </c>
      <c r="N135" s="16">
        <f t="shared" si="12"/>
        <v>11.4</v>
      </c>
      <c r="O135" s="17"/>
      <c r="P135" s="27"/>
      <c r="Q135" s="16">
        <f t="shared" si="13"/>
        <v>0</v>
      </c>
      <c r="R135" s="26"/>
      <c r="S135" s="26"/>
      <c r="T135" s="26"/>
      <c r="U135" s="26"/>
      <c r="V135" s="26"/>
      <c r="W135" s="26"/>
      <c r="X135" s="26"/>
      <c r="Y135" s="26"/>
      <c r="Z135" s="104">
        <v>11.4</v>
      </c>
      <c r="AA135" s="21"/>
      <c r="AB135" s="25">
        <f t="shared" si="14"/>
        <v>81</v>
      </c>
      <c r="AC135" s="41">
        <f t="shared" si="15"/>
        <v>81.00000000000001</v>
      </c>
      <c r="AD135" s="128" t="str">
        <f t="shared" si="16"/>
        <v>9/Б (одличан)</v>
      </c>
    </row>
    <row r="136" spans="1:30" ht="12.75">
      <c r="A136" s="1" t="s">
        <v>363</v>
      </c>
      <c r="B136" s="143" t="s">
        <v>301</v>
      </c>
      <c r="D136" s="29">
        <v>3</v>
      </c>
      <c r="E136" s="23">
        <v>6</v>
      </c>
      <c r="F136" s="16">
        <f t="shared" si="10"/>
        <v>9</v>
      </c>
      <c r="G136" s="147">
        <v>17.2</v>
      </c>
      <c r="H136" s="149">
        <v>16.8</v>
      </c>
      <c r="I136" s="147">
        <v>15.2</v>
      </c>
      <c r="J136" s="27"/>
      <c r="K136" s="16">
        <f t="shared" si="11"/>
        <v>49.2</v>
      </c>
      <c r="L136" s="111">
        <v>6.45</v>
      </c>
      <c r="M136" s="111">
        <v>4.95</v>
      </c>
      <c r="N136" s="16">
        <f t="shared" si="12"/>
        <v>11.4</v>
      </c>
      <c r="O136" s="17"/>
      <c r="P136" s="27"/>
      <c r="Q136" s="16">
        <f t="shared" si="13"/>
        <v>0</v>
      </c>
      <c r="R136" s="26"/>
      <c r="S136" s="26"/>
      <c r="T136" s="26"/>
      <c r="U136" s="26"/>
      <c r="V136" s="26"/>
      <c r="W136" s="26"/>
      <c r="X136" s="26"/>
      <c r="Y136" s="26"/>
      <c r="Z136" s="104">
        <v>11.4</v>
      </c>
      <c r="AA136" s="21"/>
      <c r="AB136" s="25">
        <f t="shared" si="14"/>
        <v>81</v>
      </c>
      <c r="AC136" s="41">
        <f t="shared" si="15"/>
        <v>81.00000000000001</v>
      </c>
      <c r="AD136" s="128" t="str">
        <f t="shared" si="16"/>
        <v>9/Б (одличан)</v>
      </c>
    </row>
    <row r="137" spans="1:30" ht="12.75">
      <c r="A137" s="146" t="s">
        <v>364</v>
      </c>
      <c r="B137" s="143" t="s">
        <v>302</v>
      </c>
      <c r="D137" s="29">
        <v>4</v>
      </c>
      <c r="E137" s="23">
        <v>5</v>
      </c>
      <c r="F137" s="16">
        <f t="shared" si="10"/>
        <v>9</v>
      </c>
      <c r="G137" s="147">
        <v>13.2</v>
      </c>
      <c r="H137" s="149">
        <v>11.2</v>
      </c>
      <c r="I137" s="147">
        <v>15.2</v>
      </c>
      <c r="J137" s="27"/>
      <c r="K137" s="16">
        <f t="shared" si="11"/>
        <v>39.599999999999994</v>
      </c>
      <c r="L137" s="111">
        <v>6</v>
      </c>
      <c r="M137" s="111">
        <v>5.25</v>
      </c>
      <c r="N137" s="16">
        <f t="shared" si="12"/>
        <v>11.25</v>
      </c>
      <c r="O137" s="17"/>
      <c r="P137" s="27"/>
      <c r="Q137" s="16">
        <f t="shared" si="13"/>
        <v>0</v>
      </c>
      <c r="R137" s="26"/>
      <c r="S137" s="26"/>
      <c r="T137" s="26"/>
      <c r="U137" s="26"/>
      <c r="V137" s="26"/>
      <c r="W137" s="26"/>
      <c r="X137" s="26"/>
      <c r="Y137" s="26"/>
      <c r="Z137" s="104">
        <v>11.25</v>
      </c>
      <c r="AA137" s="21"/>
      <c r="AB137" s="25">
        <f t="shared" si="14"/>
        <v>71.1</v>
      </c>
      <c r="AC137" s="41">
        <f t="shared" si="15"/>
        <v>71.1</v>
      </c>
      <c r="AD137" s="128" t="str">
        <f t="shared" si="16"/>
        <v>8/Ц (врло добар)</v>
      </c>
    </row>
    <row r="138" spans="1:31" ht="12.75">
      <c r="A138" s="91" t="s">
        <v>338</v>
      </c>
      <c r="B138" s="155" t="s">
        <v>303</v>
      </c>
      <c r="D138" s="29">
        <v>0</v>
      </c>
      <c r="E138" s="23">
        <v>0</v>
      </c>
      <c r="F138" s="16">
        <f t="shared" si="10"/>
        <v>0</v>
      </c>
      <c r="G138" s="166">
        <v>0</v>
      </c>
      <c r="H138" s="167">
        <v>0</v>
      </c>
      <c r="I138" s="166">
        <v>0</v>
      </c>
      <c r="J138" s="27"/>
      <c r="K138" s="16">
        <f t="shared" si="11"/>
        <v>0</v>
      </c>
      <c r="L138" s="111">
        <v>5.25</v>
      </c>
      <c r="M138" s="111" t="s">
        <v>366</v>
      </c>
      <c r="N138" s="16">
        <f t="shared" si="12"/>
        <v>5.25</v>
      </c>
      <c r="O138" s="17"/>
      <c r="P138" s="27"/>
      <c r="Q138" s="16">
        <f t="shared" si="13"/>
        <v>0</v>
      </c>
      <c r="R138" s="26"/>
      <c r="S138" s="26"/>
      <c r="T138" s="26"/>
      <c r="U138" s="26"/>
      <c r="V138" s="26"/>
      <c r="W138" s="26"/>
      <c r="X138" s="26"/>
      <c r="Y138" s="26"/>
      <c r="Z138" s="104">
        <v>0</v>
      </c>
      <c r="AA138" s="21"/>
      <c r="AB138" s="25">
        <f t="shared" si="14"/>
        <v>5.25</v>
      </c>
      <c r="AC138" s="41">
        <f t="shared" si="15"/>
        <v>0</v>
      </c>
      <c r="AD138" s="128" t="str">
        <f t="shared" si="16"/>
        <v>5/Ф (није положио)</v>
      </c>
      <c r="AE138" s="127" t="s">
        <v>203</v>
      </c>
    </row>
    <row r="139" spans="1:31" ht="12.75">
      <c r="A139" s="91" t="s">
        <v>496</v>
      </c>
      <c r="B139" s="240" t="s">
        <v>304</v>
      </c>
      <c r="D139" s="29">
        <v>1</v>
      </c>
      <c r="E139" s="23">
        <v>1.8</v>
      </c>
      <c r="F139" s="16">
        <f>SUM(D139,E139)</f>
        <v>2.8</v>
      </c>
      <c r="G139" s="226">
        <v>10</v>
      </c>
      <c r="H139" s="227">
        <v>10</v>
      </c>
      <c r="I139" s="147">
        <v>13.2</v>
      </c>
      <c r="J139" s="27"/>
      <c r="K139" s="16">
        <f>SUM(G139:J139)+AA139</f>
        <v>33.2</v>
      </c>
      <c r="L139" s="111">
        <v>5.7</v>
      </c>
      <c r="M139" s="111" t="s">
        <v>366</v>
      </c>
      <c r="N139" s="16">
        <f>SUM(L139:M139)</f>
        <v>5.7</v>
      </c>
      <c r="O139" s="17"/>
      <c r="P139" s="27"/>
      <c r="Q139" s="16">
        <f>SUM(O139:P139)</f>
        <v>0</v>
      </c>
      <c r="R139" s="26"/>
      <c r="S139" s="26"/>
      <c r="T139" s="26"/>
      <c r="U139" s="26"/>
      <c r="V139" s="26"/>
      <c r="W139" s="26"/>
      <c r="X139" s="26"/>
      <c r="Y139" s="26"/>
      <c r="Z139" s="104">
        <v>9.3</v>
      </c>
      <c r="AA139" s="21"/>
      <c r="AB139" s="25">
        <f>IF(Z139&gt;0,SUM(Q139,N139,K139,F139,Z139),SUM(F139,K139,Q139,N139))</f>
        <v>51</v>
      </c>
      <c r="AC139" s="41">
        <f>IF(Z139&gt;0,SUM(F139,K139,N139,Q139,Z139),0)</f>
        <v>51</v>
      </c>
      <c r="AD139" s="128" t="str">
        <f>IF(AC139&gt;90.9,"10/A (изузетан одличан)",IF(AC139&gt;80.9,"9/Б (одличан)",IF(AC139&gt;70.9,"8/Ц (врло добар)",IF(AC139&gt;60.9,"7/Д (добар)",IF(AC139&gt;50.9,"6/Е (довољан)","5/Ф (није положио)")))))</f>
        <v>6/Е (довољан)</v>
      </c>
      <c r="AE139" s="127"/>
    </row>
    <row r="140" spans="1:30" ht="12.75">
      <c r="A140" s="144"/>
      <c r="B140" s="144"/>
      <c r="D140" s="29"/>
      <c r="E140" s="23"/>
      <c r="F140" s="16"/>
      <c r="G140" s="147"/>
      <c r="H140" s="149"/>
      <c r="I140" s="147"/>
      <c r="J140" s="27"/>
      <c r="K140" s="16"/>
      <c r="L140" s="111"/>
      <c r="M140" s="111"/>
      <c r="N140" s="16"/>
      <c r="O140" s="17"/>
      <c r="P140" s="27"/>
      <c r="Q140" s="16"/>
      <c r="R140" s="26"/>
      <c r="S140" s="26"/>
      <c r="T140" s="26"/>
      <c r="U140" s="26"/>
      <c r="V140" s="26"/>
      <c r="W140" s="26"/>
      <c r="X140" s="26"/>
      <c r="Y140" s="26"/>
      <c r="Z140" s="104"/>
      <c r="AA140" s="21"/>
      <c r="AB140" s="25"/>
      <c r="AC140" s="41"/>
      <c r="AD140" s="128"/>
    </row>
    <row r="141" spans="2:30" ht="52.5" customHeight="1">
      <c r="B141" s="144"/>
      <c r="D141" s="29"/>
      <c r="E141" s="23"/>
      <c r="F141" s="16"/>
      <c r="G141" s="147"/>
      <c r="H141" s="149"/>
      <c r="I141" s="147"/>
      <c r="J141" s="27"/>
      <c r="K141" s="16"/>
      <c r="L141" s="111"/>
      <c r="M141" s="111"/>
      <c r="N141" s="16"/>
      <c r="O141" s="17"/>
      <c r="P141" s="27"/>
      <c r="Q141" s="16"/>
      <c r="R141" s="26"/>
      <c r="S141" s="26"/>
      <c r="T141" s="26"/>
      <c r="U141" s="26"/>
      <c r="V141" s="26"/>
      <c r="W141" s="26"/>
      <c r="X141" s="26"/>
      <c r="Y141" s="26"/>
      <c r="Z141" s="104"/>
      <c r="AA141" s="21"/>
      <c r="AB141" s="25"/>
      <c r="AC141" s="41"/>
      <c r="AD141" s="128"/>
    </row>
    <row r="142" spans="1:31" ht="171" customHeight="1">
      <c r="A142" s="371" t="s">
        <v>407</v>
      </c>
      <c r="B142" s="372"/>
      <c r="D142" s="179" t="s">
        <v>4</v>
      </c>
      <c r="E142" s="176" t="s">
        <v>5</v>
      </c>
      <c r="F142" s="180" t="s">
        <v>6</v>
      </c>
      <c r="G142" s="178" t="s">
        <v>197</v>
      </c>
      <c r="H142" s="181" t="s">
        <v>198</v>
      </c>
      <c r="I142" s="182" t="s">
        <v>457</v>
      </c>
      <c r="J142" s="183"/>
      <c r="K142" s="177" t="s">
        <v>458</v>
      </c>
      <c r="L142" s="184" t="s">
        <v>7</v>
      </c>
      <c r="M142" s="184" t="s">
        <v>8</v>
      </c>
      <c r="N142" s="180" t="s">
        <v>9</v>
      </c>
      <c r="O142" s="189" t="s">
        <v>10</v>
      </c>
      <c r="P142" s="190" t="s">
        <v>459</v>
      </c>
      <c r="Q142" s="180" t="s">
        <v>12</v>
      </c>
      <c r="R142" s="185"/>
      <c r="S142" s="185"/>
      <c r="T142" s="185"/>
      <c r="U142" s="185"/>
      <c r="V142" s="185"/>
      <c r="W142" s="185"/>
      <c r="X142" s="185"/>
      <c r="Y142" s="185"/>
      <c r="Z142" s="186" t="s">
        <v>21</v>
      </c>
      <c r="AA142" s="191" t="s">
        <v>22</v>
      </c>
      <c r="AB142" s="187" t="s">
        <v>31</v>
      </c>
      <c r="AC142" s="188" t="s">
        <v>30</v>
      </c>
      <c r="AD142" s="192" t="s">
        <v>23</v>
      </c>
      <c r="AE142" s="193" t="s">
        <v>24</v>
      </c>
    </row>
    <row r="143" spans="1:31" ht="12.75">
      <c r="A143" s="89"/>
      <c r="B143" s="223" t="s">
        <v>408</v>
      </c>
      <c r="D143" s="29">
        <v>0</v>
      </c>
      <c r="E143" s="23">
        <v>0</v>
      </c>
      <c r="F143" s="16">
        <f>SUM(D143,E143)</f>
        <v>0</v>
      </c>
      <c r="G143" s="204">
        <v>13.2</v>
      </c>
      <c r="H143" s="203"/>
      <c r="I143" s="202"/>
      <c r="J143" s="27"/>
      <c r="K143" s="16">
        <f>SUM(G143:J143)+AA143</f>
        <v>13.2</v>
      </c>
      <c r="L143" s="199"/>
      <c r="M143" s="199"/>
      <c r="N143" s="16">
        <f>SUM(L143:M143)</f>
        <v>0</v>
      </c>
      <c r="O143" s="195"/>
      <c r="P143" s="196"/>
      <c r="Q143" s="16"/>
      <c r="R143" s="136"/>
      <c r="S143" s="136"/>
      <c r="T143" s="136"/>
      <c r="U143" s="136"/>
      <c r="V143" s="136"/>
      <c r="W143" s="136"/>
      <c r="X143" s="136"/>
      <c r="Y143" s="136"/>
      <c r="Z143" s="104"/>
      <c r="AA143" s="21"/>
      <c r="AB143" s="212">
        <f>IF(Z143&gt;0,SUM(Q143,N143,K143,F143,Z143),SUM(F143,K143,Q143,N143))</f>
        <v>13.2</v>
      </c>
      <c r="AC143" s="213">
        <f>IF(Z143&gt;0,SUM(F143,K143,N143,Q143,Z143),0)</f>
        <v>0</v>
      </c>
      <c r="AD143" s="224" t="str">
        <f>IF(AC143&gt;90.9,"10/A (изузетан одличан)",IF(AC143&gt;80.9,"9/Б (одличан)",IF(AC143&gt;70.9,"8/Ц (врло добар)",IF(AC143&gt;60.9,"7/Д (добар)",IF(AC143&gt;50.9,"6/Е (довољан)","5/Ф (није положио)")))))</f>
        <v>5/Ф (није положио)</v>
      </c>
      <c r="AE143" s="127" t="s">
        <v>203</v>
      </c>
    </row>
    <row r="144" spans="1:31" ht="12.75">
      <c r="A144" s="89"/>
      <c r="B144" s="200" t="s">
        <v>460</v>
      </c>
      <c r="D144" s="29">
        <v>3</v>
      </c>
      <c r="E144" s="23">
        <v>2</v>
      </c>
      <c r="F144" s="16">
        <f>SUM(D144,E144)</f>
        <v>5</v>
      </c>
      <c r="G144" s="202">
        <v>11.2</v>
      </c>
      <c r="H144" s="203">
        <v>13.6</v>
      </c>
      <c r="I144" s="202"/>
      <c r="J144" s="27"/>
      <c r="K144" s="16">
        <f>SUM(G144:J144)+AA144</f>
        <v>24.799999999999997</v>
      </c>
      <c r="L144" s="199">
        <v>1</v>
      </c>
      <c r="M144" s="199">
        <v>1</v>
      </c>
      <c r="N144" s="16">
        <f>SUM(L144:M144)</f>
        <v>2</v>
      </c>
      <c r="O144" s="195"/>
      <c r="P144" s="196"/>
      <c r="Q144" s="16"/>
      <c r="R144" s="136"/>
      <c r="S144" s="136"/>
      <c r="T144" s="136"/>
      <c r="U144" s="136"/>
      <c r="V144" s="136"/>
      <c r="W144" s="136"/>
      <c r="X144" s="136"/>
      <c r="Y144" s="136"/>
      <c r="Z144" s="104"/>
      <c r="AA144" s="235"/>
      <c r="AB144" s="212">
        <f>IF(Z144&gt;0,SUM(Q144,N144,K144,F144,Z144),SUM(F144,K144,Q144,N144))</f>
        <v>31.799999999999997</v>
      </c>
      <c r="AC144" s="213">
        <f>IF(Z144&gt;0,SUM(F144,K144,N144,Q144,Z144),0)</f>
        <v>0</v>
      </c>
      <c r="AD144" s="224" t="str">
        <f>IF(AC144&gt;90.9,"10/A (изузетан одличан)",IF(AC144&gt;80.9,"9/Б (одличан)",IF(AC144&gt;70.9,"8/Ц (врло добар)",IF(AC144&gt;60.9,"7/Д (добар)",IF(AC144&gt;50.9,"6/Е (довољан)","5/Ф (није положио)")))))</f>
        <v>5/Ф (није положио)</v>
      </c>
      <c r="AE144" s="31" t="s">
        <v>461</v>
      </c>
    </row>
    <row r="145" spans="1:30" ht="12.75">
      <c r="A145" s="89"/>
      <c r="B145" s="175" t="s">
        <v>409</v>
      </c>
      <c r="D145" s="29">
        <v>4</v>
      </c>
      <c r="E145" s="23">
        <v>6</v>
      </c>
      <c r="F145" s="16">
        <f aca="true" t="shared" si="17" ref="F145:F192">SUM(D145,E145)</f>
        <v>10</v>
      </c>
      <c r="G145" s="202">
        <v>17.6</v>
      </c>
      <c r="H145" s="203">
        <v>20</v>
      </c>
      <c r="I145" s="202">
        <v>18.6</v>
      </c>
      <c r="J145" s="27"/>
      <c r="K145" s="16">
        <f aca="true" t="shared" si="18" ref="K145:K193">SUM(G145:J145)+AA145</f>
        <v>56.2</v>
      </c>
      <c r="L145" s="199">
        <v>6.45</v>
      </c>
      <c r="M145" s="199">
        <v>5.1</v>
      </c>
      <c r="N145" s="16">
        <f aca="true" t="shared" si="19" ref="N145:N193">SUM(L145:M145)</f>
        <v>11.55</v>
      </c>
      <c r="O145" s="195"/>
      <c r="P145" s="196"/>
      <c r="Q145" s="16"/>
      <c r="R145" s="136"/>
      <c r="S145" s="136"/>
      <c r="T145" s="136"/>
      <c r="U145" s="136"/>
      <c r="V145" s="136"/>
      <c r="W145" s="136"/>
      <c r="X145" s="136"/>
      <c r="Y145" s="136"/>
      <c r="Z145" s="217">
        <v>11.55</v>
      </c>
      <c r="AA145" s="235"/>
      <c r="AB145" s="212">
        <f aca="true" t="shared" si="20" ref="AB145:AB193">IF(Z145&gt;0,SUM(Q145,N145,K145,F145,Z145),SUM(F145,K145,Q145,N145))</f>
        <v>89.3</v>
      </c>
      <c r="AC145" s="213">
        <f aca="true" t="shared" si="21" ref="AC145:AC192">IF(Z145&gt;0,SUM(F145,K145,N145,Q145,Z145),0)</f>
        <v>89.3</v>
      </c>
      <c r="AD145" s="216" t="str">
        <f aca="true" t="shared" si="22" ref="AD145:AD193">IF(AC145&gt;90.9,"10/A (изузетан одличан)",IF(AC145&gt;80.9,"9/Б (одличан)",IF(AC145&gt;70.9,"8/Ц (врло добар)",IF(AC145&gt;60.9,"7/Д (добар)",IF(AC145&gt;50.9,"6/Е (довољан)","5/Ф (није положио)")))))</f>
        <v>9/Б (одличан)</v>
      </c>
    </row>
    <row r="146" spans="1:30" ht="12.75">
      <c r="A146" s="89"/>
      <c r="B146" s="175" t="s">
        <v>410</v>
      </c>
      <c r="D146" s="29">
        <v>3</v>
      </c>
      <c r="E146" s="23">
        <v>6</v>
      </c>
      <c r="F146" s="16">
        <f t="shared" si="17"/>
        <v>9</v>
      </c>
      <c r="G146" s="202">
        <v>14.4</v>
      </c>
      <c r="H146" s="203">
        <v>14.4</v>
      </c>
      <c r="I146" s="202">
        <v>13.2</v>
      </c>
      <c r="J146" s="27"/>
      <c r="K146" s="16">
        <f t="shared" si="18"/>
        <v>42</v>
      </c>
      <c r="L146" s="199">
        <v>5.55</v>
      </c>
      <c r="M146" s="199">
        <v>5.1</v>
      </c>
      <c r="N146" s="16">
        <f t="shared" si="19"/>
        <v>10.649999999999999</v>
      </c>
      <c r="O146" s="195"/>
      <c r="P146" s="196"/>
      <c r="Q146" s="16"/>
      <c r="R146" s="136"/>
      <c r="S146" s="136"/>
      <c r="T146" s="136"/>
      <c r="U146" s="136"/>
      <c r="V146" s="136"/>
      <c r="W146" s="136"/>
      <c r="X146" s="136"/>
      <c r="Y146" s="136"/>
      <c r="Z146" s="209">
        <v>10.65</v>
      </c>
      <c r="AA146" s="235"/>
      <c r="AB146" s="212">
        <f t="shared" si="20"/>
        <v>72.3</v>
      </c>
      <c r="AC146" s="213">
        <f t="shared" si="21"/>
        <v>72.3</v>
      </c>
      <c r="AD146" s="216" t="str">
        <f t="shared" si="22"/>
        <v>8/Ц (врло добар)</v>
      </c>
    </row>
    <row r="147" spans="1:31" ht="12.75" customHeight="1">
      <c r="A147" s="89"/>
      <c r="B147" s="223" t="s">
        <v>411</v>
      </c>
      <c r="D147" s="228"/>
      <c r="E147" s="228"/>
      <c r="F147" s="16">
        <f t="shared" si="17"/>
        <v>0</v>
      </c>
      <c r="G147" s="204"/>
      <c r="H147" s="204"/>
      <c r="I147" s="204"/>
      <c r="K147" s="16">
        <f t="shared" si="18"/>
        <v>0</v>
      </c>
      <c r="L147" s="231"/>
      <c r="M147" s="231"/>
      <c r="N147" s="16">
        <f t="shared" si="19"/>
        <v>0</v>
      </c>
      <c r="O147" s="197"/>
      <c r="P147" s="198"/>
      <c r="Q147" s="16"/>
      <c r="R147" s="91"/>
      <c r="S147" s="91"/>
      <c r="T147" s="91"/>
      <c r="U147" s="91"/>
      <c r="V147" s="91"/>
      <c r="W147" s="91"/>
      <c r="X147" s="91"/>
      <c r="Y147" s="91"/>
      <c r="Z147" s="225"/>
      <c r="AA147" s="236"/>
      <c r="AB147" s="212">
        <f t="shared" si="20"/>
        <v>0</v>
      </c>
      <c r="AC147" s="213">
        <f t="shared" si="21"/>
        <v>0</v>
      </c>
      <c r="AD147" s="224" t="str">
        <f t="shared" si="22"/>
        <v>5/Ф (није положио)</v>
      </c>
      <c r="AE147" s="127" t="s">
        <v>203</v>
      </c>
    </row>
    <row r="148" spans="1:31" ht="12.75">
      <c r="A148" s="89" t="s">
        <v>580</v>
      </c>
      <c r="B148" t="s">
        <v>412</v>
      </c>
      <c r="D148" s="29">
        <v>0</v>
      </c>
      <c r="E148" s="29">
        <v>2</v>
      </c>
      <c r="F148" s="16">
        <f t="shared" si="17"/>
        <v>2</v>
      </c>
      <c r="G148" s="204">
        <v>12.8</v>
      </c>
      <c r="H148" s="204">
        <v>15.2</v>
      </c>
      <c r="I148">
        <v>15.2</v>
      </c>
      <c r="K148" s="16">
        <f t="shared" si="18"/>
        <v>43.2</v>
      </c>
      <c r="L148" s="231">
        <v>3.75</v>
      </c>
      <c r="M148" s="231">
        <v>4.2</v>
      </c>
      <c r="N148" s="16">
        <f t="shared" si="19"/>
        <v>7.95</v>
      </c>
      <c r="O148" s="197"/>
      <c r="P148" s="198"/>
      <c r="Q148" s="16"/>
      <c r="R148" s="91"/>
      <c r="S148" s="91"/>
      <c r="T148" s="91"/>
      <c r="U148" s="91"/>
      <c r="V148" s="91"/>
      <c r="W148" s="91"/>
      <c r="X148" s="91"/>
      <c r="Y148" s="91"/>
      <c r="Z148" s="225">
        <v>7.95</v>
      </c>
      <c r="AA148" s="236"/>
      <c r="AB148" s="212">
        <f t="shared" si="20"/>
        <v>61.10000000000001</v>
      </c>
      <c r="AC148" s="213">
        <f t="shared" si="21"/>
        <v>61.10000000000001</v>
      </c>
      <c r="AD148" s="216" t="str">
        <f t="shared" si="22"/>
        <v>7/Д (добар)</v>
      </c>
      <c r="AE148" s="163"/>
    </row>
    <row r="149" spans="1:30" ht="12.75">
      <c r="A149" s="237" t="s">
        <v>494</v>
      </c>
      <c r="B149" s="175" t="s">
        <v>413</v>
      </c>
      <c r="D149" s="29">
        <v>2</v>
      </c>
      <c r="E149" s="29">
        <v>2</v>
      </c>
      <c r="F149" s="16">
        <f t="shared" si="17"/>
        <v>4</v>
      </c>
      <c r="G149" s="204">
        <v>13.6</v>
      </c>
      <c r="H149" s="204">
        <v>15.2</v>
      </c>
      <c r="I149" s="204">
        <v>15.2</v>
      </c>
      <c r="K149" s="16">
        <f t="shared" si="18"/>
        <v>44</v>
      </c>
      <c r="L149" s="231">
        <v>5.1</v>
      </c>
      <c r="M149" s="231">
        <v>5.55</v>
      </c>
      <c r="N149" s="16">
        <f t="shared" si="19"/>
        <v>10.649999999999999</v>
      </c>
      <c r="O149" s="197"/>
      <c r="P149" s="198"/>
      <c r="Q149" s="16">
        <v>6.45</v>
      </c>
      <c r="R149" s="91"/>
      <c r="S149" s="91"/>
      <c r="T149" s="91"/>
      <c r="U149" s="91"/>
      <c r="V149" s="91"/>
      <c r="W149" s="91"/>
      <c r="X149" s="91"/>
      <c r="Y149" s="91"/>
      <c r="Z149" s="209">
        <v>10.65</v>
      </c>
      <c r="AA149" s="236"/>
      <c r="AB149" s="212">
        <f t="shared" si="20"/>
        <v>75.75</v>
      </c>
      <c r="AC149" s="213">
        <f t="shared" si="21"/>
        <v>75.75</v>
      </c>
      <c r="AD149" s="216" t="str">
        <f>IF(AC149&gt;90.9,"10/A (изузетан одличан)",IF(AC149&gt;80.9,"9/Б (одличан)",IF(AC149&gt;70.9,"8/Ц (врло добар)",IF(AC149&gt;60.9,"7/Д (добар)",IF(AC149&gt;50.9,"6/Е (довољан)","5/Ф (није положио)")))))</f>
        <v>8/Ц (врло добар)</v>
      </c>
    </row>
    <row r="150" spans="1:31" ht="12.75">
      <c r="A150" s="237" t="s">
        <v>472</v>
      </c>
      <c r="B150" s="175" t="s">
        <v>414</v>
      </c>
      <c r="D150" s="29">
        <v>3</v>
      </c>
      <c r="E150" s="29">
        <v>3</v>
      </c>
      <c r="F150" s="16">
        <f t="shared" si="17"/>
        <v>6</v>
      </c>
      <c r="G150" s="204">
        <v>14</v>
      </c>
      <c r="H150" s="204">
        <v>15.2</v>
      </c>
      <c r="I150" s="204">
        <v>10.4</v>
      </c>
      <c r="K150" s="16">
        <f t="shared" si="18"/>
        <v>41.85</v>
      </c>
      <c r="L150" s="231">
        <v>1</v>
      </c>
      <c r="M150" s="231">
        <v>4.35</v>
      </c>
      <c r="N150" s="16">
        <f t="shared" si="19"/>
        <v>5.35</v>
      </c>
      <c r="O150" s="197"/>
      <c r="P150" s="198"/>
      <c r="Q150" s="16"/>
      <c r="R150" s="91"/>
      <c r="S150" s="91"/>
      <c r="T150" s="91" t="s">
        <v>393</v>
      </c>
      <c r="U150" s="91"/>
      <c r="V150" s="91"/>
      <c r="W150" s="91"/>
      <c r="X150" s="91"/>
      <c r="Y150" s="91"/>
      <c r="Z150" s="225">
        <v>7.8</v>
      </c>
      <c r="AA150" s="236">
        <v>2.25</v>
      </c>
      <c r="AB150" s="212">
        <f t="shared" si="20"/>
        <v>61</v>
      </c>
      <c r="AC150" s="213">
        <f t="shared" si="21"/>
        <v>61</v>
      </c>
      <c r="AD150" s="216" t="str">
        <f t="shared" si="22"/>
        <v>7/Д (добар)</v>
      </c>
      <c r="AE150" s="31" t="s">
        <v>461</v>
      </c>
    </row>
    <row r="151" spans="1:31" ht="12.75">
      <c r="A151" s="237" t="s">
        <v>495</v>
      </c>
      <c r="B151" s="200" t="s">
        <v>415</v>
      </c>
      <c r="D151" s="29">
        <v>0</v>
      </c>
      <c r="E151" s="29">
        <v>0</v>
      </c>
      <c r="F151" s="16">
        <f t="shared" si="17"/>
        <v>0</v>
      </c>
      <c r="G151" s="204">
        <v>14.4</v>
      </c>
      <c r="H151" s="204">
        <v>17.2</v>
      </c>
      <c r="I151" s="204">
        <v>11.2</v>
      </c>
      <c r="K151" s="16">
        <f t="shared" si="18"/>
        <v>42.8</v>
      </c>
      <c r="L151" s="231">
        <v>0</v>
      </c>
      <c r="M151" s="231">
        <v>0</v>
      </c>
      <c r="N151" s="16">
        <f t="shared" si="19"/>
        <v>0</v>
      </c>
      <c r="O151" s="197"/>
      <c r="P151" s="198"/>
      <c r="Q151" s="16"/>
      <c r="R151" s="91"/>
      <c r="S151" s="91"/>
      <c r="T151" s="91" t="s">
        <v>469</v>
      </c>
      <c r="U151" s="91"/>
      <c r="V151" s="91"/>
      <c r="W151" s="91"/>
      <c r="X151" s="91"/>
      <c r="Y151" s="91"/>
      <c r="Z151" s="225">
        <v>9</v>
      </c>
      <c r="AA151" s="236"/>
      <c r="AB151" s="212">
        <f t="shared" si="20"/>
        <v>51.8</v>
      </c>
      <c r="AC151" s="213">
        <f t="shared" si="21"/>
        <v>51.8</v>
      </c>
      <c r="AD151" s="224" t="str">
        <f t="shared" si="22"/>
        <v>6/Е (довољан)</v>
      </c>
      <c r="AE151" s="127"/>
    </row>
    <row r="152" spans="1:30" ht="12.75">
      <c r="A152" s="89"/>
      <c r="B152" s="175" t="s">
        <v>416</v>
      </c>
      <c r="D152" s="29">
        <v>3</v>
      </c>
      <c r="E152" s="29">
        <v>6</v>
      </c>
      <c r="F152" s="16">
        <f t="shared" si="17"/>
        <v>9</v>
      </c>
      <c r="G152" s="204">
        <v>16</v>
      </c>
      <c r="H152" s="204">
        <v>16</v>
      </c>
      <c r="I152" s="204">
        <v>13.2</v>
      </c>
      <c r="K152" s="16">
        <f t="shared" si="18"/>
        <v>45.2</v>
      </c>
      <c r="L152" s="231">
        <v>6</v>
      </c>
      <c r="M152" s="231">
        <v>6.15</v>
      </c>
      <c r="N152" s="16">
        <f t="shared" si="19"/>
        <v>12.15</v>
      </c>
      <c r="O152" s="197"/>
      <c r="P152" s="198"/>
      <c r="Q152" s="16"/>
      <c r="R152" s="91"/>
      <c r="S152" s="91"/>
      <c r="T152" s="91"/>
      <c r="U152" s="91"/>
      <c r="V152" s="91"/>
      <c r="W152" s="91"/>
      <c r="X152" s="91"/>
      <c r="Y152" s="91"/>
      <c r="Z152" s="209">
        <v>12.15</v>
      </c>
      <c r="AA152" s="236"/>
      <c r="AB152" s="212">
        <f t="shared" si="20"/>
        <v>78.5</v>
      </c>
      <c r="AC152" s="213">
        <f t="shared" si="21"/>
        <v>78.50000000000001</v>
      </c>
      <c r="AD152" s="216" t="s">
        <v>462</v>
      </c>
    </row>
    <row r="153" spans="1:31" ht="12.75">
      <c r="A153" s="237" t="s">
        <v>471</v>
      </c>
      <c r="B153" s="175" t="s">
        <v>417</v>
      </c>
      <c r="D153" s="29">
        <v>3</v>
      </c>
      <c r="E153" s="29">
        <v>3</v>
      </c>
      <c r="F153" s="16">
        <f t="shared" si="17"/>
        <v>6</v>
      </c>
      <c r="G153" s="204">
        <v>10.4</v>
      </c>
      <c r="H153" s="204">
        <v>11.2</v>
      </c>
      <c r="I153" s="204">
        <v>10.8</v>
      </c>
      <c r="K153" s="16">
        <f t="shared" si="18"/>
        <v>32.400000000000006</v>
      </c>
      <c r="L153" s="231">
        <v>0</v>
      </c>
      <c r="M153" s="231">
        <v>4.35</v>
      </c>
      <c r="N153" s="16">
        <f t="shared" si="19"/>
        <v>4.35</v>
      </c>
      <c r="O153" s="197"/>
      <c r="P153" s="198"/>
      <c r="Q153" s="16"/>
      <c r="R153" s="91"/>
      <c r="S153" s="91"/>
      <c r="T153" s="91">
        <v>5</v>
      </c>
      <c r="U153" s="91"/>
      <c r="V153" s="91"/>
      <c r="W153" s="91"/>
      <c r="X153" s="91"/>
      <c r="Y153" s="91"/>
      <c r="Z153" s="225">
        <v>8.4</v>
      </c>
      <c r="AA153" s="236"/>
      <c r="AB153" s="212">
        <f t="shared" si="20"/>
        <v>51.150000000000006</v>
      </c>
      <c r="AC153" s="213">
        <f t="shared" si="21"/>
        <v>51.150000000000006</v>
      </c>
      <c r="AD153" s="216" t="str">
        <f t="shared" si="22"/>
        <v>6/Е (довољан)</v>
      </c>
      <c r="AE153" s="31" t="s">
        <v>463</v>
      </c>
    </row>
    <row r="154" spans="1:30" ht="12.75">
      <c r="A154" s="237" t="s">
        <v>493</v>
      </c>
      <c r="B154" s="175" t="s">
        <v>418</v>
      </c>
      <c r="D154" s="29">
        <v>2</v>
      </c>
      <c r="E154" s="29">
        <v>2</v>
      </c>
      <c r="F154" s="16">
        <f t="shared" si="17"/>
        <v>4</v>
      </c>
      <c r="G154" s="204">
        <v>17.6</v>
      </c>
      <c r="H154" s="204">
        <v>15.2</v>
      </c>
      <c r="I154" s="204">
        <v>18</v>
      </c>
      <c r="K154" s="16">
        <f t="shared" si="18"/>
        <v>50.8</v>
      </c>
      <c r="L154" s="231">
        <v>6</v>
      </c>
      <c r="M154" s="231">
        <v>5.1</v>
      </c>
      <c r="N154" s="16">
        <f t="shared" si="19"/>
        <v>11.1</v>
      </c>
      <c r="O154" s="197"/>
      <c r="P154" s="198"/>
      <c r="Q154" s="16">
        <v>6.45</v>
      </c>
      <c r="R154" s="91"/>
      <c r="S154" s="91"/>
      <c r="T154" s="91"/>
      <c r="U154" s="91"/>
      <c r="V154" s="91"/>
      <c r="W154" s="91"/>
      <c r="X154" s="91"/>
      <c r="Y154" s="91"/>
      <c r="Z154" s="209">
        <v>11.1</v>
      </c>
      <c r="AA154" s="236"/>
      <c r="AB154" s="212">
        <f t="shared" si="20"/>
        <v>83.44999999999999</v>
      </c>
      <c r="AC154" s="213">
        <f t="shared" si="21"/>
        <v>83.44999999999999</v>
      </c>
      <c r="AD154" s="216" t="str">
        <f t="shared" si="22"/>
        <v>9/Б (одличан)</v>
      </c>
    </row>
    <row r="155" spans="1:31" ht="12.75">
      <c r="A155" s="237" t="s">
        <v>480</v>
      </c>
      <c r="B155" s="174" t="s">
        <v>419</v>
      </c>
      <c r="D155" s="29">
        <v>2</v>
      </c>
      <c r="E155" s="29">
        <v>4</v>
      </c>
      <c r="F155" s="16">
        <f t="shared" si="17"/>
        <v>6</v>
      </c>
      <c r="G155" s="204">
        <v>13.6</v>
      </c>
      <c r="H155" s="204">
        <v>15.2</v>
      </c>
      <c r="I155" s="204">
        <v>10.4</v>
      </c>
      <c r="K155" s="16">
        <f t="shared" si="18"/>
        <v>39.199999999999996</v>
      </c>
      <c r="L155" s="231">
        <v>1</v>
      </c>
      <c r="M155" s="231">
        <v>4.05</v>
      </c>
      <c r="N155" s="16">
        <f t="shared" si="19"/>
        <v>5.05</v>
      </c>
      <c r="O155" s="197"/>
      <c r="P155" s="198"/>
      <c r="Q155" s="16"/>
      <c r="R155" s="91"/>
      <c r="S155" s="91"/>
      <c r="T155" s="91"/>
      <c r="U155" s="91"/>
      <c r="V155" s="91"/>
      <c r="W155" s="91"/>
      <c r="X155" s="91"/>
      <c r="Y155" s="91"/>
      <c r="Z155" s="225"/>
      <c r="AA155" s="236"/>
      <c r="AB155" s="212">
        <f t="shared" si="20"/>
        <v>50.24999999999999</v>
      </c>
      <c r="AC155" s="213">
        <f t="shared" si="21"/>
        <v>0</v>
      </c>
      <c r="AD155" s="216" t="str">
        <f t="shared" si="22"/>
        <v>5/Ф (није положио)</v>
      </c>
      <c r="AE155" s="31" t="s">
        <v>463</v>
      </c>
    </row>
    <row r="156" spans="1:30" ht="12.75">
      <c r="A156" s="237" t="s">
        <v>484</v>
      </c>
      <c r="B156" s="175" t="s">
        <v>420</v>
      </c>
      <c r="D156" s="29">
        <v>0</v>
      </c>
      <c r="E156" s="29">
        <v>1</v>
      </c>
      <c r="F156" s="16">
        <f t="shared" si="17"/>
        <v>1</v>
      </c>
      <c r="G156" s="204">
        <v>14</v>
      </c>
      <c r="H156" s="204">
        <v>12.4</v>
      </c>
      <c r="I156" s="204">
        <v>13.2</v>
      </c>
      <c r="K156" s="16">
        <f t="shared" si="18"/>
        <v>39.599999999999994</v>
      </c>
      <c r="L156" s="231">
        <v>4.75</v>
      </c>
      <c r="M156" s="231">
        <v>4.05</v>
      </c>
      <c r="N156" s="16">
        <f t="shared" si="19"/>
        <v>8.8</v>
      </c>
      <c r="O156" s="197"/>
      <c r="P156" s="198"/>
      <c r="Q156" s="16"/>
      <c r="R156" s="91"/>
      <c r="S156" s="91"/>
      <c r="T156" s="91"/>
      <c r="U156" s="91"/>
      <c r="V156" s="91"/>
      <c r="W156" s="91"/>
      <c r="X156" s="91"/>
      <c r="Y156" s="91"/>
      <c r="Z156" s="209">
        <v>8.8</v>
      </c>
      <c r="AA156" s="236"/>
      <c r="AB156" s="212">
        <f t="shared" si="20"/>
        <v>58.19999999999999</v>
      </c>
      <c r="AC156" s="213">
        <f t="shared" si="21"/>
        <v>58.19999999999999</v>
      </c>
      <c r="AD156" s="216" t="str">
        <f t="shared" si="22"/>
        <v>6/Е (довољан)</v>
      </c>
    </row>
    <row r="157" spans="1:30" ht="12.75">
      <c r="A157" s="89" t="s">
        <v>589</v>
      </c>
      <c r="B157" s="175" t="s">
        <v>421</v>
      </c>
      <c r="D157" s="29">
        <v>2</v>
      </c>
      <c r="E157" s="29">
        <v>4</v>
      </c>
      <c r="F157" s="16">
        <f t="shared" si="17"/>
        <v>6</v>
      </c>
      <c r="G157" s="204">
        <v>15.6</v>
      </c>
      <c r="H157" s="204">
        <v>15.2</v>
      </c>
      <c r="I157" s="204">
        <v>13.2</v>
      </c>
      <c r="K157" s="16">
        <f t="shared" si="18"/>
        <v>44</v>
      </c>
      <c r="L157" s="231">
        <v>6.3</v>
      </c>
      <c r="M157" s="231">
        <v>4.2</v>
      </c>
      <c r="N157" s="16">
        <f t="shared" si="19"/>
        <v>10.5</v>
      </c>
      <c r="O157" s="197"/>
      <c r="P157" s="198"/>
      <c r="Q157" s="16"/>
      <c r="R157" s="91"/>
      <c r="S157" s="91"/>
      <c r="T157" s="91"/>
      <c r="U157" s="91"/>
      <c r="V157" s="91"/>
      <c r="W157" s="91"/>
      <c r="X157" s="91"/>
      <c r="Y157" s="91"/>
      <c r="Z157" s="209">
        <v>10.5</v>
      </c>
      <c r="AA157" s="236"/>
      <c r="AB157" s="212">
        <f t="shared" si="20"/>
        <v>71</v>
      </c>
      <c r="AC157" s="213">
        <f t="shared" si="21"/>
        <v>71</v>
      </c>
      <c r="AD157" s="216" t="str">
        <f t="shared" si="22"/>
        <v>8/Ц (врло добар)</v>
      </c>
    </row>
    <row r="158" spans="1:30" ht="12.75">
      <c r="A158" s="237" t="s">
        <v>476</v>
      </c>
      <c r="B158" s="175" t="s">
        <v>422</v>
      </c>
      <c r="D158" s="29">
        <v>2</v>
      </c>
      <c r="E158" s="29">
        <v>4</v>
      </c>
      <c r="F158" s="16">
        <f t="shared" si="17"/>
        <v>6</v>
      </c>
      <c r="G158" s="204">
        <v>16.8</v>
      </c>
      <c r="H158" s="204">
        <v>17.2</v>
      </c>
      <c r="I158" s="204">
        <v>10.4</v>
      </c>
      <c r="K158" s="16">
        <f t="shared" si="18"/>
        <v>44.4</v>
      </c>
      <c r="L158" s="231">
        <v>5.85</v>
      </c>
      <c r="M158" s="231">
        <v>6.45</v>
      </c>
      <c r="N158" s="16">
        <f t="shared" si="19"/>
        <v>12.3</v>
      </c>
      <c r="O158" s="197"/>
      <c r="P158" s="198"/>
      <c r="Q158" s="16"/>
      <c r="R158" s="91"/>
      <c r="S158" s="91"/>
      <c r="T158" s="91"/>
      <c r="U158" s="91"/>
      <c r="V158" s="91"/>
      <c r="W158" s="91"/>
      <c r="X158" s="91"/>
      <c r="Y158" s="91"/>
      <c r="Z158" s="209">
        <v>12.3</v>
      </c>
      <c r="AA158" s="236"/>
      <c r="AB158" s="212">
        <f t="shared" si="20"/>
        <v>75</v>
      </c>
      <c r="AC158" s="213">
        <f t="shared" si="21"/>
        <v>75</v>
      </c>
      <c r="AD158" s="216" t="str">
        <f t="shared" si="22"/>
        <v>8/Ц (врло добар)</v>
      </c>
    </row>
    <row r="159" spans="1:31" ht="12.75">
      <c r="A159" s="89"/>
      <c r="B159" s="175" t="s">
        <v>423</v>
      </c>
      <c r="D159" s="29">
        <v>3</v>
      </c>
      <c r="E159" s="29">
        <v>3</v>
      </c>
      <c r="F159" s="16">
        <f t="shared" si="17"/>
        <v>6</v>
      </c>
      <c r="G159" s="204"/>
      <c r="H159" s="204"/>
      <c r="I159" s="204"/>
      <c r="K159" s="16">
        <f t="shared" si="18"/>
        <v>0</v>
      </c>
      <c r="L159" s="231">
        <v>3.75</v>
      </c>
      <c r="M159" s="231">
        <v>4.35</v>
      </c>
      <c r="N159" s="16">
        <f t="shared" si="19"/>
        <v>8.1</v>
      </c>
      <c r="O159" s="197"/>
      <c r="P159" s="198"/>
      <c r="Q159" s="16"/>
      <c r="R159" s="91"/>
      <c r="S159" s="91"/>
      <c r="T159" s="91"/>
      <c r="U159" s="91"/>
      <c r="V159" s="91"/>
      <c r="W159" s="91"/>
      <c r="X159" s="91"/>
      <c r="Y159" s="91"/>
      <c r="Z159" s="209"/>
      <c r="AA159" s="236"/>
      <c r="AB159" s="212">
        <f t="shared" si="20"/>
        <v>14.1</v>
      </c>
      <c r="AC159" s="213">
        <f t="shared" si="21"/>
        <v>0</v>
      </c>
      <c r="AD159" s="224" t="str">
        <f t="shared" si="22"/>
        <v>5/Ф (није положио)</v>
      </c>
      <c r="AE159" s="127" t="s">
        <v>203</v>
      </c>
    </row>
    <row r="160" spans="1:31" ht="12.75">
      <c r="A160" s="237" t="s">
        <v>488</v>
      </c>
      <c r="B160" s="175" t="s">
        <v>424</v>
      </c>
      <c r="D160" s="29">
        <v>3</v>
      </c>
      <c r="E160" s="29">
        <v>5</v>
      </c>
      <c r="F160" s="16">
        <f t="shared" si="17"/>
        <v>8</v>
      </c>
      <c r="G160" s="204">
        <v>18.6</v>
      </c>
      <c r="H160" s="204">
        <v>20</v>
      </c>
      <c r="I160" s="204">
        <v>17.6</v>
      </c>
      <c r="K160" s="16">
        <f t="shared" si="18"/>
        <v>58.45</v>
      </c>
      <c r="L160" s="231">
        <v>3.75</v>
      </c>
      <c r="M160" s="231">
        <v>5.75</v>
      </c>
      <c r="N160" s="16">
        <f t="shared" si="19"/>
        <v>9.5</v>
      </c>
      <c r="O160" s="197"/>
      <c r="P160" s="198"/>
      <c r="Q160" s="16"/>
      <c r="R160" s="91"/>
      <c r="S160" s="91"/>
      <c r="T160" s="91"/>
      <c r="U160" s="91"/>
      <c r="V160" s="91"/>
      <c r="W160" s="91"/>
      <c r="X160" s="91"/>
      <c r="Y160" s="91"/>
      <c r="Z160" s="209">
        <v>9.5</v>
      </c>
      <c r="AA160" s="236">
        <v>2.25</v>
      </c>
      <c r="AB160" s="212">
        <f t="shared" si="20"/>
        <v>85.45</v>
      </c>
      <c r="AC160" s="213">
        <f t="shared" si="21"/>
        <v>85.45</v>
      </c>
      <c r="AD160" s="216" t="str">
        <f t="shared" si="22"/>
        <v>9/Б (одличан)</v>
      </c>
      <c r="AE160" s="31" t="s">
        <v>461</v>
      </c>
    </row>
    <row r="161" spans="1:31" ht="12.75">
      <c r="A161" s="241" t="s">
        <v>489</v>
      </c>
      <c r="B161" s="175" t="s">
        <v>425</v>
      </c>
      <c r="D161" s="29">
        <v>0</v>
      </c>
      <c r="E161" s="29">
        <v>4</v>
      </c>
      <c r="F161" s="16">
        <f t="shared" si="17"/>
        <v>4</v>
      </c>
      <c r="G161" s="204">
        <v>16</v>
      </c>
      <c r="H161" s="204">
        <v>17.2</v>
      </c>
      <c r="I161" s="204">
        <v>13.6</v>
      </c>
      <c r="K161" s="16">
        <f t="shared" si="18"/>
        <v>46.800000000000004</v>
      </c>
      <c r="L161" s="231">
        <v>0</v>
      </c>
      <c r="M161" s="231">
        <v>4.2</v>
      </c>
      <c r="N161" s="16">
        <f t="shared" si="19"/>
        <v>4.2</v>
      </c>
      <c r="O161" s="197"/>
      <c r="P161" s="198"/>
      <c r="Q161" s="16"/>
      <c r="R161" s="91"/>
      <c r="S161" s="91"/>
      <c r="T161" s="91"/>
      <c r="U161" s="91"/>
      <c r="V161" s="91"/>
      <c r="W161" s="91"/>
      <c r="X161" s="91"/>
      <c r="Y161" s="91"/>
      <c r="Z161" s="233">
        <v>8.4</v>
      </c>
      <c r="AA161" s="236"/>
      <c r="AB161" s="212">
        <f t="shared" si="20"/>
        <v>63.400000000000006</v>
      </c>
      <c r="AC161" s="213">
        <f t="shared" si="21"/>
        <v>63.400000000000006</v>
      </c>
      <c r="AD161" s="216" t="str">
        <f t="shared" si="22"/>
        <v>7/Д (добар)</v>
      </c>
      <c r="AE161" s="31" t="s">
        <v>463</v>
      </c>
    </row>
    <row r="162" spans="1:30" ht="12.75">
      <c r="A162" s="89"/>
      <c r="B162" s="175" t="s">
        <v>426</v>
      </c>
      <c r="D162" s="29">
        <v>0</v>
      </c>
      <c r="E162" s="29">
        <v>2</v>
      </c>
      <c r="F162" s="16">
        <f t="shared" si="17"/>
        <v>2</v>
      </c>
      <c r="G162" s="204">
        <v>16.4</v>
      </c>
      <c r="H162" s="204">
        <v>13.6</v>
      </c>
      <c r="I162" s="204">
        <v>10.8</v>
      </c>
      <c r="K162" s="16">
        <f t="shared" si="18"/>
        <v>40.8</v>
      </c>
      <c r="L162" s="231">
        <v>5.1</v>
      </c>
      <c r="M162" s="231">
        <v>4.05</v>
      </c>
      <c r="N162" s="16">
        <f t="shared" si="19"/>
        <v>9.149999999999999</v>
      </c>
      <c r="O162" s="197"/>
      <c r="P162" s="198"/>
      <c r="Q162" s="16"/>
      <c r="R162" s="91"/>
      <c r="S162" s="91"/>
      <c r="T162" s="91"/>
      <c r="U162" s="91"/>
      <c r="V162" s="91"/>
      <c r="W162" s="91"/>
      <c r="X162" s="91"/>
      <c r="Y162" s="91"/>
      <c r="Z162" s="209">
        <v>9.15</v>
      </c>
      <c r="AA162" s="236"/>
      <c r="AB162" s="212">
        <f t="shared" si="20"/>
        <v>61.099999999999994</v>
      </c>
      <c r="AC162" s="213">
        <f t="shared" si="21"/>
        <v>61.099999999999994</v>
      </c>
      <c r="AD162" s="216" t="str">
        <f t="shared" si="22"/>
        <v>7/Д (добар)</v>
      </c>
    </row>
    <row r="163" spans="1:31" ht="12.75">
      <c r="A163" s="237" t="s">
        <v>470</v>
      </c>
      <c r="B163" s="175" t="s">
        <v>427</v>
      </c>
      <c r="D163" s="29">
        <v>2</v>
      </c>
      <c r="E163" s="29">
        <v>3</v>
      </c>
      <c r="F163" s="16">
        <f t="shared" si="17"/>
        <v>5</v>
      </c>
      <c r="G163" s="204">
        <v>13.2</v>
      </c>
      <c r="H163" s="204">
        <v>12.4</v>
      </c>
      <c r="I163" s="204">
        <v>12</v>
      </c>
      <c r="K163" s="16">
        <f t="shared" si="18"/>
        <v>37.6</v>
      </c>
      <c r="L163" s="231">
        <v>1</v>
      </c>
      <c r="M163" s="231">
        <v>4.2</v>
      </c>
      <c r="N163" s="16">
        <f t="shared" si="19"/>
        <v>5.2</v>
      </c>
      <c r="O163" s="197"/>
      <c r="P163" s="198"/>
      <c r="Q163" s="16"/>
      <c r="R163" s="91"/>
      <c r="S163" s="91"/>
      <c r="T163" s="91"/>
      <c r="U163" s="91"/>
      <c r="V163" s="91"/>
      <c r="W163" s="91"/>
      <c r="X163" s="91"/>
      <c r="Y163" s="91"/>
      <c r="Z163" s="234">
        <v>8.4</v>
      </c>
      <c r="AA163" s="236"/>
      <c r="AB163" s="212">
        <f t="shared" si="20"/>
        <v>56.2</v>
      </c>
      <c r="AC163" s="213">
        <f t="shared" si="21"/>
        <v>56.2</v>
      </c>
      <c r="AD163" s="216" t="str">
        <f t="shared" si="22"/>
        <v>6/Е (довољан)</v>
      </c>
      <c r="AE163" s="31"/>
    </row>
    <row r="164" spans="1:33" s="245" customFormat="1" ht="12.75">
      <c r="A164" s="286" t="s">
        <v>572</v>
      </c>
      <c r="B164" t="s">
        <v>428</v>
      </c>
      <c r="C164"/>
      <c r="D164" s="29">
        <v>3</v>
      </c>
      <c r="E164" s="29">
        <v>6</v>
      </c>
      <c r="F164" s="247">
        <f t="shared" si="17"/>
        <v>9</v>
      </c>
      <c r="G164" s="233">
        <v>12</v>
      </c>
      <c r="H164" s="233">
        <v>11.2</v>
      </c>
      <c r="I164" s="233">
        <v>15.2</v>
      </c>
      <c r="J164" s="4"/>
      <c r="K164" s="16">
        <f>SUM(G164:J164)</f>
        <v>38.4</v>
      </c>
      <c r="L164">
        <v>5.7</v>
      </c>
      <c r="M164">
        <v>5.1</v>
      </c>
      <c r="N164" s="247">
        <f t="shared" si="19"/>
        <v>10.8</v>
      </c>
      <c r="O164" s="197"/>
      <c r="P164" s="198"/>
      <c r="Q164" s="16"/>
      <c r="R164"/>
      <c r="S164"/>
      <c r="T164"/>
      <c r="U164"/>
      <c r="V164"/>
      <c r="W164"/>
      <c r="X164"/>
      <c r="Y164"/>
      <c r="Z164" s="248">
        <v>10.8</v>
      </c>
      <c r="AA164">
        <v>2.25</v>
      </c>
      <c r="AB164" s="249">
        <f t="shared" si="20"/>
        <v>69</v>
      </c>
      <c r="AC164" s="250">
        <f t="shared" si="21"/>
        <v>69</v>
      </c>
      <c r="AD164" s="251" t="str">
        <f t="shared" si="22"/>
        <v>7/Д (добар)</v>
      </c>
      <c r="AE164" t="s">
        <v>461</v>
      </c>
      <c r="AF164"/>
      <c r="AG164"/>
    </row>
    <row r="165" spans="1:31" ht="12.75">
      <c r="A165" s="89"/>
      <c r="B165" s="223" t="s">
        <v>429</v>
      </c>
      <c r="D165" s="29">
        <v>0</v>
      </c>
      <c r="E165" s="29">
        <v>0</v>
      </c>
      <c r="F165" s="16">
        <f t="shared" si="17"/>
        <v>0</v>
      </c>
      <c r="G165" s="204">
        <v>12.4</v>
      </c>
      <c r="H165" s="204">
        <v>12.4</v>
      </c>
      <c r="I165" s="238"/>
      <c r="K165" s="16">
        <f t="shared" si="18"/>
        <v>24.8</v>
      </c>
      <c r="L165" s="231">
        <v>4.5</v>
      </c>
      <c r="M165" s="231">
        <v>4.35</v>
      </c>
      <c r="N165" s="16">
        <f t="shared" si="19"/>
        <v>8.85</v>
      </c>
      <c r="O165" s="197"/>
      <c r="P165" s="198"/>
      <c r="Q165" s="16"/>
      <c r="R165"/>
      <c r="S165"/>
      <c r="T165"/>
      <c r="U165"/>
      <c r="V165"/>
      <c r="W165"/>
      <c r="X165"/>
      <c r="Y165"/>
      <c r="Z165" s="209"/>
      <c r="AA165" s="236"/>
      <c r="AB165" s="212">
        <f t="shared" si="20"/>
        <v>33.65</v>
      </c>
      <c r="AC165" s="213">
        <f>IF(Z165&gt;0,SUM(F165,K165,N165,Q165,Z165),0)</f>
        <v>0</v>
      </c>
      <c r="AD165" s="224" t="str">
        <f>IF(AC165&gt;90.9,"10/A (изузетан одличан)",IF(AC165&gt;80.9,"9/Б (одличан)",IF(AC165&gt;70.9,"8/Ц (врло добар)",IF(AC165&gt;60.9,"7/Д (добар)",IF(AC165&gt;50.9,"6/Е (довољан)","5/Ф (није положио)")))))</f>
        <v>5/Ф (није положио)</v>
      </c>
      <c r="AE165" s="127" t="s">
        <v>203</v>
      </c>
    </row>
    <row r="166" spans="1:31" ht="14.25" customHeight="1">
      <c r="A166" s="89"/>
      <c r="B166" s="223" t="s">
        <v>430</v>
      </c>
      <c r="D166" s="29">
        <v>1</v>
      </c>
      <c r="E166" s="29">
        <v>3</v>
      </c>
      <c r="F166" s="16">
        <f t="shared" si="17"/>
        <v>4</v>
      </c>
      <c r="G166" s="204">
        <v>1.2</v>
      </c>
      <c r="H166" s="204">
        <v>13.2</v>
      </c>
      <c r="I166" s="238"/>
      <c r="K166" s="16">
        <f t="shared" si="18"/>
        <v>14.399999999999999</v>
      </c>
      <c r="L166" s="231">
        <v>4.75</v>
      </c>
      <c r="M166" s="231">
        <v>3.9</v>
      </c>
      <c r="N166" s="16">
        <f t="shared" si="19"/>
        <v>8.65</v>
      </c>
      <c r="O166" s="197"/>
      <c r="P166" s="198"/>
      <c r="Q166" s="16"/>
      <c r="R166" s="91"/>
      <c r="S166" s="91"/>
      <c r="T166" s="91"/>
      <c r="U166" s="91"/>
      <c r="V166" s="91"/>
      <c r="W166" s="91"/>
      <c r="X166" s="91"/>
      <c r="Y166" s="91"/>
      <c r="Z166" s="209"/>
      <c r="AA166" s="236"/>
      <c r="AB166" s="212">
        <f t="shared" si="20"/>
        <v>27.049999999999997</v>
      </c>
      <c r="AC166" s="213">
        <f t="shared" si="21"/>
        <v>0</v>
      </c>
      <c r="AD166" s="224" t="str">
        <f t="shared" si="22"/>
        <v>5/Ф (није положио)</v>
      </c>
      <c r="AE166" s="127" t="s">
        <v>203</v>
      </c>
    </row>
    <row r="167" spans="1:31" ht="12.75">
      <c r="A167" s="237" t="s">
        <v>473</v>
      </c>
      <c r="B167" s="175" t="s">
        <v>431</v>
      </c>
      <c r="D167" s="29">
        <v>3</v>
      </c>
      <c r="E167" s="29">
        <v>6</v>
      </c>
      <c r="F167" s="16">
        <f t="shared" si="17"/>
        <v>9</v>
      </c>
      <c r="G167" s="204">
        <v>15.6</v>
      </c>
      <c r="H167" s="204">
        <v>15.2</v>
      </c>
      <c r="I167" s="204">
        <v>15.2</v>
      </c>
      <c r="K167" s="16">
        <f t="shared" si="18"/>
        <v>48.25</v>
      </c>
      <c r="L167" s="231">
        <v>4.75</v>
      </c>
      <c r="M167" s="231">
        <v>4.6</v>
      </c>
      <c r="N167" s="16">
        <f t="shared" si="19"/>
        <v>9.35</v>
      </c>
      <c r="O167" s="197"/>
      <c r="P167" s="198"/>
      <c r="Q167" s="16"/>
      <c r="R167" s="91"/>
      <c r="S167" s="91"/>
      <c r="T167" s="91"/>
      <c r="U167" s="91"/>
      <c r="V167" s="91"/>
      <c r="W167" s="91"/>
      <c r="X167" s="91"/>
      <c r="Y167" s="91"/>
      <c r="Z167" s="209">
        <v>9.35</v>
      </c>
      <c r="AA167" s="236">
        <v>2.25</v>
      </c>
      <c r="AB167" s="212">
        <f t="shared" si="20"/>
        <v>75.94999999999999</v>
      </c>
      <c r="AC167" s="213">
        <f t="shared" si="21"/>
        <v>75.94999999999999</v>
      </c>
      <c r="AD167" s="216" t="str">
        <f t="shared" si="22"/>
        <v>8/Ц (врло добар)</v>
      </c>
      <c r="AE167" s="31" t="s">
        <v>461</v>
      </c>
    </row>
    <row r="168" spans="1:31" ht="12.75">
      <c r="A168" s="237" t="s">
        <v>487</v>
      </c>
      <c r="B168" s="174" t="s">
        <v>432</v>
      </c>
      <c r="D168" s="29">
        <v>1</v>
      </c>
      <c r="E168" s="29">
        <v>2</v>
      </c>
      <c r="F168" s="16">
        <f t="shared" si="17"/>
        <v>3</v>
      </c>
      <c r="G168" s="204">
        <v>11.2</v>
      </c>
      <c r="H168" s="204">
        <v>15.2</v>
      </c>
      <c r="I168" s="204">
        <v>12</v>
      </c>
      <c r="K168" s="16">
        <f t="shared" si="18"/>
        <v>40.65</v>
      </c>
      <c r="L168" s="231">
        <v>5.1</v>
      </c>
      <c r="M168" s="231">
        <v>3.9</v>
      </c>
      <c r="N168" s="16">
        <f t="shared" si="19"/>
        <v>9</v>
      </c>
      <c r="O168" s="197"/>
      <c r="P168" s="198"/>
      <c r="Q168" s="16"/>
      <c r="R168" s="91"/>
      <c r="S168" s="91"/>
      <c r="T168" s="91"/>
      <c r="U168" s="91"/>
      <c r="V168" s="91"/>
      <c r="W168" s="91"/>
      <c r="X168" s="91"/>
      <c r="Y168" s="91"/>
      <c r="Z168" s="209">
        <v>9</v>
      </c>
      <c r="AA168" s="236">
        <v>2.25</v>
      </c>
      <c r="AB168" s="212">
        <f t="shared" si="20"/>
        <v>61.65</v>
      </c>
      <c r="AC168" s="213">
        <f t="shared" si="21"/>
        <v>61.65</v>
      </c>
      <c r="AD168" s="216" t="str">
        <f t="shared" si="22"/>
        <v>7/Д (добар)</v>
      </c>
      <c r="AE168" s="31" t="s">
        <v>461</v>
      </c>
    </row>
    <row r="169" spans="1:30" ht="12.75">
      <c r="A169" s="237" t="s">
        <v>485</v>
      </c>
      <c r="B169" s="230" t="s">
        <v>433</v>
      </c>
      <c r="D169" s="29">
        <v>3</v>
      </c>
      <c r="E169" s="29">
        <v>5</v>
      </c>
      <c r="F169" s="16">
        <f t="shared" si="17"/>
        <v>8</v>
      </c>
      <c r="G169" s="204">
        <v>11.2</v>
      </c>
      <c r="H169" s="204">
        <v>20</v>
      </c>
      <c r="I169" s="239">
        <v>18.6</v>
      </c>
      <c r="K169" s="16">
        <f t="shared" si="18"/>
        <v>49.8</v>
      </c>
      <c r="L169" s="231">
        <v>6.75</v>
      </c>
      <c r="M169" s="231">
        <v>5.25</v>
      </c>
      <c r="N169" s="16">
        <f t="shared" si="19"/>
        <v>12</v>
      </c>
      <c r="O169" s="197"/>
      <c r="P169" s="198"/>
      <c r="Q169" s="16"/>
      <c r="R169" s="91"/>
      <c r="S169" s="91"/>
      <c r="T169" s="91"/>
      <c r="U169" s="91"/>
      <c r="V169" s="91"/>
      <c r="W169" s="91"/>
      <c r="X169" s="91"/>
      <c r="Y169" s="91"/>
      <c r="Z169" s="209">
        <v>12</v>
      </c>
      <c r="AA169" s="236"/>
      <c r="AB169" s="212">
        <f t="shared" si="20"/>
        <v>81.8</v>
      </c>
      <c r="AC169" s="213">
        <f t="shared" si="21"/>
        <v>81.8</v>
      </c>
      <c r="AD169" s="216" t="str">
        <f t="shared" si="22"/>
        <v>9/Б (одличан)</v>
      </c>
    </row>
    <row r="170" spans="1:31" s="206" customFormat="1" ht="12.75">
      <c r="A170" s="237" t="s">
        <v>477</v>
      </c>
      <c r="B170" s="215" t="s">
        <v>434</v>
      </c>
      <c r="C170" s="208"/>
      <c r="D170" s="29">
        <v>1</v>
      </c>
      <c r="E170" s="29">
        <v>4</v>
      </c>
      <c r="F170" s="16">
        <f t="shared" si="17"/>
        <v>5</v>
      </c>
      <c r="G170" s="204">
        <v>16.4</v>
      </c>
      <c r="H170" s="204">
        <v>18.6</v>
      </c>
      <c r="I170" s="204">
        <v>20</v>
      </c>
      <c r="J170" s="209"/>
      <c r="K170" s="16">
        <f t="shared" si="18"/>
        <v>55</v>
      </c>
      <c r="L170" s="231">
        <v>6</v>
      </c>
      <c r="M170" s="231">
        <v>4.9</v>
      </c>
      <c r="N170" s="16">
        <f t="shared" si="19"/>
        <v>10.9</v>
      </c>
      <c r="O170" s="210"/>
      <c r="P170" s="211"/>
      <c r="Q170" s="16"/>
      <c r="R170" s="93"/>
      <c r="S170" s="93"/>
      <c r="T170" s="93"/>
      <c r="U170" s="93"/>
      <c r="V170" s="93"/>
      <c r="W170" s="93"/>
      <c r="X170" s="93"/>
      <c r="Y170" s="93"/>
      <c r="Z170" s="209">
        <v>10.9</v>
      </c>
      <c r="AA170" s="236"/>
      <c r="AB170" s="212">
        <f t="shared" si="20"/>
        <v>81.80000000000001</v>
      </c>
      <c r="AC170" s="213">
        <f t="shared" si="21"/>
        <v>81.80000000000001</v>
      </c>
      <c r="AD170" s="216" t="str">
        <f t="shared" si="22"/>
        <v>9/Б (одличан)</v>
      </c>
      <c r="AE170" s="214"/>
    </row>
    <row r="171" spans="1:31" ht="12.75">
      <c r="A171" s="237" t="s">
        <v>486</v>
      </c>
      <c r="B171" s="200" t="s">
        <v>435</v>
      </c>
      <c r="D171" s="29">
        <v>0</v>
      </c>
      <c r="E171" s="29">
        <v>0</v>
      </c>
      <c r="F171" s="16">
        <f t="shared" si="17"/>
        <v>0</v>
      </c>
      <c r="G171" s="204">
        <v>14.4</v>
      </c>
      <c r="H171" s="204">
        <v>10.8</v>
      </c>
      <c r="I171" s="204">
        <v>13.2</v>
      </c>
      <c r="K171" s="16">
        <f t="shared" si="18"/>
        <v>38.400000000000006</v>
      </c>
      <c r="L171" s="231">
        <v>5.7</v>
      </c>
      <c r="M171" s="231">
        <v>4.2</v>
      </c>
      <c r="N171" s="16">
        <f t="shared" si="19"/>
        <v>9.9</v>
      </c>
      <c r="O171" s="197"/>
      <c r="P171" s="198"/>
      <c r="Q171" s="16"/>
      <c r="R171" s="91"/>
      <c r="S171" s="91"/>
      <c r="T171" s="91"/>
      <c r="U171" s="91"/>
      <c r="V171" s="91"/>
      <c r="W171" s="91"/>
      <c r="X171" s="91"/>
      <c r="Y171" s="91"/>
      <c r="Z171" s="209">
        <v>9.9</v>
      </c>
      <c r="AA171" s="236"/>
      <c r="AB171" s="212">
        <f t="shared" si="20"/>
        <v>58.2</v>
      </c>
      <c r="AC171" s="213">
        <f t="shared" si="21"/>
        <v>58.2</v>
      </c>
      <c r="AD171" s="221" t="str">
        <f t="shared" si="22"/>
        <v>6/Е (довољан)</v>
      </c>
      <c r="AE171" s="244"/>
    </row>
    <row r="172" spans="1:31" ht="12.75">
      <c r="A172" s="237" t="s">
        <v>467</v>
      </c>
      <c r="B172" s="175" t="s">
        <v>436</v>
      </c>
      <c r="D172" s="29">
        <v>3</v>
      </c>
      <c r="E172" s="29">
        <v>4</v>
      </c>
      <c r="F172" s="16">
        <f t="shared" si="17"/>
        <v>7</v>
      </c>
      <c r="G172" s="204">
        <v>12.4</v>
      </c>
      <c r="H172" s="204">
        <v>12.4</v>
      </c>
      <c r="I172" s="204">
        <v>10.4</v>
      </c>
      <c r="K172" s="16">
        <f t="shared" si="18"/>
        <v>35.2</v>
      </c>
      <c r="L172" s="231">
        <v>1</v>
      </c>
      <c r="M172" s="231">
        <v>1</v>
      </c>
      <c r="N172" s="16">
        <f t="shared" si="19"/>
        <v>2</v>
      </c>
      <c r="O172" s="197"/>
      <c r="P172" s="198"/>
      <c r="Q172" s="16"/>
      <c r="R172" s="91"/>
      <c r="S172" s="91"/>
      <c r="T172" s="91">
        <v>6</v>
      </c>
      <c r="U172" s="91"/>
      <c r="V172" s="91"/>
      <c r="W172" s="91"/>
      <c r="X172" s="91"/>
      <c r="Y172" s="91"/>
      <c r="Z172" s="233">
        <v>8.4</v>
      </c>
      <c r="AA172" s="236"/>
      <c r="AB172" s="212">
        <f t="shared" si="20"/>
        <v>52.6</v>
      </c>
      <c r="AC172" s="213">
        <f t="shared" si="21"/>
        <v>52.6</v>
      </c>
      <c r="AD172" s="216" t="str">
        <f t="shared" si="22"/>
        <v>6/Е (довољан)</v>
      </c>
      <c r="AE172" s="31"/>
    </row>
    <row r="173" spans="1:31" ht="12.75">
      <c r="A173" s="89"/>
      <c r="B173" s="200" t="s">
        <v>437</v>
      </c>
      <c r="C173" s="29"/>
      <c r="D173" s="29">
        <v>1</v>
      </c>
      <c r="E173" s="29">
        <v>4</v>
      </c>
      <c r="F173" s="16">
        <f t="shared" si="17"/>
        <v>5</v>
      </c>
      <c r="G173" s="204">
        <v>16</v>
      </c>
      <c r="H173" s="204">
        <v>12</v>
      </c>
      <c r="I173" s="204">
        <v>13.6</v>
      </c>
      <c r="K173" s="16">
        <f t="shared" si="18"/>
        <v>41.6</v>
      </c>
      <c r="L173" s="231">
        <v>6.45</v>
      </c>
      <c r="M173" s="231">
        <v>5.25</v>
      </c>
      <c r="N173" s="16">
        <f t="shared" si="19"/>
        <v>11.7</v>
      </c>
      <c r="O173" s="197"/>
      <c r="P173" s="198"/>
      <c r="Q173" s="16"/>
      <c r="R173" s="91"/>
      <c r="S173" s="91"/>
      <c r="T173" s="91"/>
      <c r="U173" s="91"/>
      <c r="V173" s="91"/>
      <c r="W173" s="91"/>
      <c r="X173" s="91"/>
      <c r="Y173" s="91"/>
      <c r="Z173" s="209">
        <v>11.7</v>
      </c>
      <c r="AA173" s="236"/>
      <c r="AB173" s="212">
        <f t="shared" si="20"/>
        <v>70</v>
      </c>
      <c r="AC173" s="213">
        <f t="shared" si="21"/>
        <v>70</v>
      </c>
      <c r="AD173" s="221" t="str">
        <f t="shared" si="22"/>
        <v>7/Д (добар)</v>
      </c>
      <c r="AE173" s="127"/>
    </row>
    <row r="174" spans="1:30" ht="12.75">
      <c r="A174" s="237" t="s">
        <v>468</v>
      </c>
      <c r="B174" s="175" t="s">
        <v>438</v>
      </c>
      <c r="C174" s="29"/>
      <c r="D174" s="29">
        <v>3</v>
      </c>
      <c r="E174" s="29">
        <v>4</v>
      </c>
      <c r="F174" s="16">
        <f t="shared" si="17"/>
        <v>7</v>
      </c>
      <c r="G174" s="204">
        <v>18</v>
      </c>
      <c r="H174" s="204">
        <v>13.2</v>
      </c>
      <c r="I174" s="204">
        <v>15.2</v>
      </c>
      <c r="K174" s="16">
        <f t="shared" si="18"/>
        <v>46.4</v>
      </c>
      <c r="L174" s="231">
        <v>1</v>
      </c>
      <c r="M174" s="231">
        <v>4.5</v>
      </c>
      <c r="N174" s="16">
        <f t="shared" si="19"/>
        <v>5.5</v>
      </c>
      <c r="O174" s="197"/>
      <c r="P174" s="198"/>
      <c r="Q174" s="16"/>
      <c r="R174" s="91"/>
      <c r="S174" s="91"/>
      <c r="T174" s="91" t="s">
        <v>469</v>
      </c>
      <c r="U174" s="91"/>
      <c r="V174" s="91"/>
      <c r="W174" s="91"/>
      <c r="X174" s="91"/>
      <c r="Y174" s="91"/>
      <c r="Z174" s="233">
        <v>9</v>
      </c>
      <c r="AA174" s="236"/>
      <c r="AB174" s="212">
        <f t="shared" si="20"/>
        <v>67.9</v>
      </c>
      <c r="AC174" s="213">
        <f t="shared" si="21"/>
        <v>67.9</v>
      </c>
      <c r="AD174" s="216" t="str">
        <f t="shared" si="22"/>
        <v>7/Д (добар)</v>
      </c>
    </row>
    <row r="175" spans="1:30" ht="12.75">
      <c r="A175" s="89"/>
      <c r="B175" s="175" t="s">
        <v>439</v>
      </c>
      <c r="C175" s="29"/>
      <c r="D175" s="29">
        <v>2</v>
      </c>
      <c r="E175" s="29">
        <v>3</v>
      </c>
      <c r="F175" s="16">
        <f t="shared" si="17"/>
        <v>5</v>
      </c>
      <c r="G175" s="204">
        <v>12.8</v>
      </c>
      <c r="H175" s="204">
        <v>12.4</v>
      </c>
      <c r="I175" s="204">
        <v>14</v>
      </c>
      <c r="K175" s="16">
        <f t="shared" si="18"/>
        <v>39.2</v>
      </c>
      <c r="L175" s="231">
        <v>4.5</v>
      </c>
      <c r="M175" s="231">
        <v>4.05</v>
      </c>
      <c r="N175" s="16">
        <f t="shared" si="19"/>
        <v>8.55</v>
      </c>
      <c r="O175" s="197"/>
      <c r="P175" s="198"/>
      <c r="Q175" s="16"/>
      <c r="R175" s="91"/>
      <c r="S175" s="91"/>
      <c r="T175" s="91"/>
      <c r="U175" s="91"/>
      <c r="V175" s="91"/>
      <c r="W175" s="91"/>
      <c r="X175" s="91"/>
      <c r="Y175" s="91"/>
      <c r="Z175" s="209">
        <v>8.55</v>
      </c>
      <c r="AA175" s="236"/>
      <c r="AB175" s="212">
        <f t="shared" si="20"/>
        <v>61.3</v>
      </c>
      <c r="AC175" s="213">
        <f t="shared" si="21"/>
        <v>61.3</v>
      </c>
      <c r="AD175" s="216" t="str">
        <f t="shared" si="22"/>
        <v>7/Д (добар)</v>
      </c>
    </row>
    <row r="176" spans="1:31" ht="12.75">
      <c r="A176" s="89" t="s">
        <v>671</v>
      </c>
      <c r="B176" t="s">
        <v>440</v>
      </c>
      <c r="C176" s="29"/>
      <c r="D176" s="29">
        <v>0</v>
      </c>
      <c r="E176" s="29">
        <v>0</v>
      </c>
      <c r="F176" s="16">
        <f t="shared" si="17"/>
        <v>0</v>
      </c>
      <c r="G176" s="204">
        <v>14</v>
      </c>
      <c r="H176" s="233">
        <v>13.2</v>
      </c>
      <c r="I176" s="204">
        <v>15.2</v>
      </c>
      <c r="K176" s="16">
        <f t="shared" si="18"/>
        <v>42.4</v>
      </c>
      <c r="L176" s="231">
        <v>4.05</v>
      </c>
      <c r="M176" s="231">
        <v>1</v>
      </c>
      <c r="N176" s="16">
        <f t="shared" si="19"/>
        <v>5.05</v>
      </c>
      <c r="O176" s="197"/>
      <c r="P176" s="198"/>
      <c r="Q176" s="16"/>
      <c r="R176" s="91"/>
      <c r="S176" s="91"/>
      <c r="T176" s="91"/>
      <c r="U176" s="91"/>
      <c r="V176" s="91"/>
      <c r="W176" s="91"/>
      <c r="X176" s="91"/>
      <c r="Y176" s="91"/>
      <c r="Z176"/>
      <c r="AA176" s="236"/>
      <c r="AB176" s="212">
        <f t="shared" si="20"/>
        <v>47.449999999999996</v>
      </c>
      <c r="AC176" s="213">
        <f t="shared" si="21"/>
        <v>0</v>
      </c>
      <c r="AD176" s="251" t="str">
        <f t="shared" si="22"/>
        <v>5/Ф (није положио)</v>
      </c>
      <c r="AE176" s="31" t="s">
        <v>463</v>
      </c>
    </row>
    <row r="177" spans="1:30" ht="12.75">
      <c r="A177" s="237" t="s">
        <v>664</v>
      </c>
      <c r="B177" t="s">
        <v>456</v>
      </c>
      <c r="D177" s="29">
        <v>0</v>
      </c>
      <c r="E177" s="29">
        <v>0</v>
      </c>
      <c r="F177" s="16">
        <f>SUM(D177,E177)</f>
        <v>0</v>
      </c>
      <c r="G177" s="204">
        <v>13.2</v>
      </c>
      <c r="H177" s="233">
        <v>13.2</v>
      </c>
      <c r="I177" s="204">
        <v>15.2</v>
      </c>
      <c r="K177" s="16">
        <f t="shared" si="18"/>
        <v>41.599999999999994</v>
      </c>
      <c r="L177" s="231">
        <v>0</v>
      </c>
      <c r="M177" s="231">
        <v>0</v>
      </c>
      <c r="N177" s="16">
        <f t="shared" si="19"/>
        <v>0</v>
      </c>
      <c r="O177" s="197"/>
      <c r="P177" s="211">
        <v>5.25</v>
      </c>
      <c r="Q177" s="16">
        <v>5.25</v>
      </c>
      <c r="R177" s="409"/>
      <c r="S177" s="409">
        <v>7</v>
      </c>
      <c r="T177" s="91"/>
      <c r="U177" s="91"/>
      <c r="V177" s="91"/>
      <c r="W177" s="91"/>
      <c r="X177" s="91"/>
      <c r="Y177" s="91"/>
      <c r="Z177" s="233">
        <v>9.9</v>
      </c>
      <c r="AA177" s="236"/>
      <c r="AB177" s="212">
        <f>IF(Z177&gt;0,SUM(Q177,N177,K177,F177,Z177),SUM(F177,K177,Q177,N177))</f>
        <v>56.74999999999999</v>
      </c>
      <c r="AC177" s="213">
        <f t="shared" si="21"/>
        <v>56.74999999999999</v>
      </c>
      <c r="AD177" s="251" t="str">
        <f t="shared" si="22"/>
        <v>6/Е (довољан)</v>
      </c>
    </row>
    <row r="178" spans="1:30" ht="12.75">
      <c r="A178" s="237" t="s">
        <v>482</v>
      </c>
      <c r="B178" s="175" t="s">
        <v>441</v>
      </c>
      <c r="C178" s="29"/>
      <c r="D178" s="29">
        <v>3</v>
      </c>
      <c r="E178" s="29">
        <v>4</v>
      </c>
      <c r="F178" s="16">
        <f t="shared" si="17"/>
        <v>7</v>
      </c>
      <c r="G178" s="204">
        <v>16</v>
      </c>
      <c r="H178" s="204">
        <v>11.2</v>
      </c>
      <c r="I178" s="204">
        <v>12.4</v>
      </c>
      <c r="K178" s="16">
        <f t="shared" si="18"/>
        <v>39.6</v>
      </c>
      <c r="L178" s="231">
        <v>6.45</v>
      </c>
      <c r="M178" s="231">
        <v>5.75</v>
      </c>
      <c r="N178" s="16">
        <f t="shared" si="19"/>
        <v>12.2</v>
      </c>
      <c r="O178" s="197"/>
      <c r="P178" s="198"/>
      <c r="Q178" s="16"/>
      <c r="R178" s="91"/>
      <c r="S178" s="91"/>
      <c r="T178" s="91"/>
      <c r="U178" s="91"/>
      <c r="V178" s="91"/>
      <c r="W178" s="91"/>
      <c r="X178" s="91"/>
      <c r="Y178" s="91"/>
      <c r="Z178" s="209">
        <v>12.2</v>
      </c>
      <c r="AA178" s="236"/>
      <c r="AB178" s="212">
        <f t="shared" si="20"/>
        <v>71</v>
      </c>
      <c r="AC178" s="213">
        <f t="shared" si="21"/>
        <v>71</v>
      </c>
      <c r="AD178" s="216" t="str">
        <f t="shared" si="22"/>
        <v>8/Ц (врло добар)</v>
      </c>
    </row>
    <row r="179" spans="1:30" ht="12.75">
      <c r="A179" s="237" t="s">
        <v>490</v>
      </c>
      <c r="B179" s="175" t="s">
        <v>442</v>
      </c>
      <c r="C179" s="29"/>
      <c r="D179" s="29">
        <v>3</v>
      </c>
      <c r="E179" s="29">
        <v>5</v>
      </c>
      <c r="F179" s="16">
        <f t="shared" si="17"/>
        <v>8</v>
      </c>
      <c r="G179" s="204">
        <v>14.4</v>
      </c>
      <c r="H179" s="204">
        <v>11.2</v>
      </c>
      <c r="I179" s="204">
        <v>12.4</v>
      </c>
      <c r="K179" s="16">
        <f t="shared" si="18"/>
        <v>38</v>
      </c>
      <c r="L179" s="231">
        <v>5.25</v>
      </c>
      <c r="M179" s="231">
        <v>4.35</v>
      </c>
      <c r="N179" s="16">
        <f t="shared" si="19"/>
        <v>9.6</v>
      </c>
      <c r="O179" s="197"/>
      <c r="P179" s="198"/>
      <c r="Q179" s="16"/>
      <c r="R179" s="91"/>
      <c r="S179" s="91"/>
      <c r="T179" s="91"/>
      <c r="U179" s="91"/>
      <c r="V179" s="91"/>
      <c r="W179" s="91"/>
      <c r="X179" s="91"/>
      <c r="Y179" s="91"/>
      <c r="Z179" s="209">
        <v>9.6</v>
      </c>
      <c r="AA179" s="236"/>
      <c r="AB179" s="212">
        <f t="shared" si="20"/>
        <v>65.2</v>
      </c>
      <c r="AC179" s="213">
        <f t="shared" si="21"/>
        <v>65.2</v>
      </c>
      <c r="AD179" s="216" t="str">
        <f t="shared" si="22"/>
        <v>7/Д (добар)</v>
      </c>
    </row>
    <row r="180" spans="1:30" ht="12.75">
      <c r="A180" s="237" t="s">
        <v>478</v>
      </c>
      <c r="B180" s="175" t="s">
        <v>443</v>
      </c>
      <c r="C180" s="29"/>
      <c r="D180" s="29">
        <v>2</v>
      </c>
      <c r="E180" s="29">
        <v>5</v>
      </c>
      <c r="F180" s="16">
        <f t="shared" si="17"/>
        <v>7</v>
      </c>
      <c r="G180" s="204">
        <v>12</v>
      </c>
      <c r="H180" s="204">
        <v>15.2</v>
      </c>
      <c r="I180" s="204">
        <v>12.4</v>
      </c>
      <c r="K180" s="16">
        <f t="shared" si="18"/>
        <v>39.6</v>
      </c>
      <c r="L180" s="231">
        <v>4.95</v>
      </c>
      <c r="M180" s="231">
        <v>4.5</v>
      </c>
      <c r="N180" s="16">
        <f t="shared" si="19"/>
        <v>9.45</v>
      </c>
      <c r="O180" s="197"/>
      <c r="P180" s="198"/>
      <c r="Q180" s="16"/>
      <c r="R180" s="91"/>
      <c r="S180" s="91"/>
      <c r="T180" s="91"/>
      <c r="U180" s="91"/>
      <c r="V180" s="91"/>
      <c r="W180" s="91"/>
      <c r="X180" s="91"/>
      <c r="Y180" s="91"/>
      <c r="Z180" s="209">
        <v>9.45</v>
      </c>
      <c r="AA180" s="236"/>
      <c r="AB180" s="212">
        <f t="shared" si="20"/>
        <v>65.5</v>
      </c>
      <c r="AC180" s="213">
        <f t="shared" si="21"/>
        <v>65.5</v>
      </c>
      <c r="AD180" s="216" t="str">
        <f t="shared" si="22"/>
        <v>7/Д (добар)</v>
      </c>
    </row>
    <row r="181" spans="1:30" ht="12.75">
      <c r="A181" s="237" t="s">
        <v>483</v>
      </c>
      <c r="B181" s="175" t="s">
        <v>444</v>
      </c>
      <c r="C181" s="29"/>
      <c r="D181" s="29">
        <v>3</v>
      </c>
      <c r="E181" s="29">
        <v>3</v>
      </c>
      <c r="F181" s="16">
        <f t="shared" si="17"/>
        <v>6</v>
      </c>
      <c r="G181" s="204">
        <v>16</v>
      </c>
      <c r="H181" s="204">
        <v>15.2</v>
      </c>
      <c r="I181" s="204">
        <v>18.6</v>
      </c>
      <c r="K181" s="16">
        <f t="shared" si="18"/>
        <v>49.8</v>
      </c>
      <c r="L181" s="231">
        <v>4.35</v>
      </c>
      <c r="M181" s="231">
        <v>6</v>
      </c>
      <c r="N181" s="16">
        <f t="shared" si="19"/>
        <v>10.35</v>
      </c>
      <c r="O181" s="197"/>
      <c r="P181" s="198"/>
      <c r="Q181" s="16"/>
      <c r="R181" s="91"/>
      <c r="S181" s="91"/>
      <c r="T181" s="91"/>
      <c r="U181" s="91"/>
      <c r="V181" s="91"/>
      <c r="W181" s="91"/>
      <c r="X181" s="91"/>
      <c r="Y181" s="91"/>
      <c r="Z181" s="209">
        <v>10.35</v>
      </c>
      <c r="AA181" s="236"/>
      <c r="AB181" s="212">
        <f t="shared" si="20"/>
        <v>76.5</v>
      </c>
      <c r="AC181" s="213">
        <f t="shared" si="21"/>
        <v>76.49999999999999</v>
      </c>
      <c r="AD181" s="216" t="str">
        <f t="shared" si="22"/>
        <v>8/Ц (врло добар)</v>
      </c>
    </row>
    <row r="182" spans="1:31" ht="12.75">
      <c r="A182" s="89"/>
      <c r="B182" s="223" t="s">
        <v>445</v>
      </c>
      <c r="C182" s="29"/>
      <c r="D182" s="29">
        <v>0</v>
      </c>
      <c r="E182" s="29">
        <v>0</v>
      </c>
      <c r="F182" s="16">
        <f t="shared" si="17"/>
        <v>0</v>
      </c>
      <c r="G182" s="238"/>
      <c r="H182" s="204">
        <v>11.2</v>
      </c>
      <c r="I182" s="204">
        <v>11.2</v>
      </c>
      <c r="K182" s="16">
        <f t="shared" si="18"/>
        <v>22.4</v>
      </c>
      <c r="L182" s="231">
        <v>6</v>
      </c>
      <c r="M182" s="231">
        <v>4.75</v>
      </c>
      <c r="N182" s="16">
        <f t="shared" si="19"/>
        <v>10.75</v>
      </c>
      <c r="O182" s="197"/>
      <c r="P182" s="198"/>
      <c r="Q182" s="16"/>
      <c r="R182" s="91"/>
      <c r="S182" s="91"/>
      <c r="T182" s="91"/>
      <c r="U182" s="91"/>
      <c r="V182" s="91"/>
      <c r="W182" s="91"/>
      <c r="X182" s="91"/>
      <c r="Y182" s="91"/>
      <c r="Z182" s="209"/>
      <c r="AA182" s="236"/>
      <c r="AB182" s="212">
        <f t="shared" si="20"/>
        <v>33.15</v>
      </c>
      <c r="AC182" s="213">
        <f t="shared" si="21"/>
        <v>0</v>
      </c>
      <c r="AD182" s="224" t="str">
        <f t="shared" si="22"/>
        <v>5/Ф (није положио)</v>
      </c>
      <c r="AE182" s="127" t="s">
        <v>203</v>
      </c>
    </row>
    <row r="183" spans="1:31" ht="12.75">
      <c r="A183" s="89"/>
      <c r="B183" s="243" t="s">
        <v>446</v>
      </c>
      <c r="C183" s="29"/>
      <c r="D183" s="29">
        <v>1</v>
      </c>
      <c r="E183" s="29">
        <v>2</v>
      </c>
      <c r="F183" s="16">
        <f t="shared" si="17"/>
        <v>3</v>
      </c>
      <c r="G183" s="204">
        <v>12.4</v>
      </c>
      <c r="H183" s="204">
        <v>13.2</v>
      </c>
      <c r="I183" s="204">
        <v>11.2</v>
      </c>
      <c r="K183" s="16">
        <f t="shared" si="18"/>
        <v>36.8</v>
      </c>
      <c r="L183" s="231">
        <v>5.25</v>
      </c>
      <c r="M183" s="231">
        <v>5.55</v>
      </c>
      <c r="N183" s="16">
        <f t="shared" si="19"/>
        <v>10.8</v>
      </c>
      <c r="O183" s="197"/>
      <c r="P183" s="198"/>
      <c r="Q183" s="16"/>
      <c r="R183" s="91"/>
      <c r="S183" s="91"/>
      <c r="T183" s="91"/>
      <c r="U183" s="91"/>
      <c r="V183" s="91"/>
      <c r="W183" s="91"/>
      <c r="X183" s="91"/>
      <c r="Y183" s="91"/>
      <c r="Z183" s="209">
        <v>10.8</v>
      </c>
      <c r="AA183" s="236"/>
      <c r="AB183" s="212">
        <f t="shared" si="20"/>
        <v>61.39999999999999</v>
      </c>
      <c r="AC183" s="213">
        <f t="shared" si="21"/>
        <v>61.39999999999999</v>
      </c>
      <c r="AD183" s="221" t="str">
        <f t="shared" si="22"/>
        <v>7/Д (добар)</v>
      </c>
      <c r="AE183" s="244"/>
    </row>
    <row r="184" spans="1:30" ht="12.75">
      <c r="A184" s="89" t="s">
        <v>571</v>
      </c>
      <c r="B184" s="175" t="s">
        <v>447</v>
      </c>
      <c r="C184" s="29"/>
      <c r="D184" s="29">
        <v>1</v>
      </c>
      <c r="E184" s="29">
        <v>3</v>
      </c>
      <c r="F184" s="16">
        <f t="shared" si="17"/>
        <v>4</v>
      </c>
      <c r="G184" s="204">
        <v>18.6</v>
      </c>
      <c r="H184" s="204">
        <v>13.2</v>
      </c>
      <c r="I184" s="204">
        <v>14</v>
      </c>
      <c r="K184" s="16">
        <f t="shared" si="18"/>
        <v>45.8</v>
      </c>
      <c r="L184" s="231">
        <v>6.3</v>
      </c>
      <c r="M184" s="231">
        <v>4.75</v>
      </c>
      <c r="N184" s="16">
        <f t="shared" si="19"/>
        <v>11.05</v>
      </c>
      <c r="O184" s="197"/>
      <c r="P184" s="198"/>
      <c r="Q184" s="16"/>
      <c r="R184" s="91"/>
      <c r="S184" s="91"/>
      <c r="T184" s="91"/>
      <c r="U184" s="91"/>
      <c r="V184" s="91"/>
      <c r="W184" s="91"/>
      <c r="X184" s="91"/>
      <c r="Y184" s="91"/>
      <c r="Z184" s="209">
        <v>11.05</v>
      </c>
      <c r="AA184" s="236"/>
      <c r="AB184" s="212">
        <f t="shared" si="20"/>
        <v>71.89999999999999</v>
      </c>
      <c r="AC184" s="213">
        <f t="shared" si="21"/>
        <v>71.89999999999999</v>
      </c>
      <c r="AD184" s="216" t="str">
        <f t="shared" si="22"/>
        <v>8/Ц (врло добар)</v>
      </c>
    </row>
    <row r="185" spans="1:31" ht="12.75">
      <c r="A185" s="237" t="s">
        <v>475</v>
      </c>
      <c r="B185" s="175" t="s">
        <v>448</v>
      </c>
      <c r="C185" s="29"/>
      <c r="D185" s="29">
        <v>2</v>
      </c>
      <c r="E185" s="29">
        <v>0</v>
      </c>
      <c r="F185" s="16">
        <f t="shared" si="17"/>
        <v>2</v>
      </c>
      <c r="G185" s="204">
        <v>10.8</v>
      </c>
      <c r="H185" s="204">
        <v>10.4</v>
      </c>
      <c r="I185" s="204">
        <v>10</v>
      </c>
      <c r="K185" s="16">
        <f t="shared" si="18"/>
        <v>33.45</v>
      </c>
      <c r="L185" s="231">
        <v>4.75</v>
      </c>
      <c r="M185" s="231">
        <v>5.25</v>
      </c>
      <c r="N185" s="16">
        <f t="shared" si="19"/>
        <v>10</v>
      </c>
      <c r="O185" s="197"/>
      <c r="P185" s="198"/>
      <c r="Q185" s="16"/>
      <c r="R185" s="91"/>
      <c r="S185" s="91"/>
      <c r="T185" s="91"/>
      <c r="U185" s="91"/>
      <c r="V185" s="91"/>
      <c r="W185" s="91"/>
      <c r="X185" s="91"/>
      <c r="Y185" s="91"/>
      <c r="Z185" s="209">
        <v>10</v>
      </c>
      <c r="AA185" s="236">
        <v>2.25</v>
      </c>
      <c r="AB185" s="212">
        <f t="shared" si="20"/>
        <v>55.45</v>
      </c>
      <c r="AC185" s="213">
        <f t="shared" si="21"/>
        <v>55.45</v>
      </c>
      <c r="AD185" s="216" t="str">
        <f t="shared" si="22"/>
        <v>6/Е (довољан)</v>
      </c>
      <c r="AE185" s="31" t="s">
        <v>461</v>
      </c>
    </row>
    <row r="186" spans="1:30" ht="12.75">
      <c r="A186" s="89" t="s">
        <v>585</v>
      </c>
      <c r="B186" s="175" t="s">
        <v>449</v>
      </c>
      <c r="C186" s="29"/>
      <c r="D186" s="29">
        <v>2</v>
      </c>
      <c r="E186" s="29">
        <v>3</v>
      </c>
      <c r="F186" s="16">
        <f t="shared" si="17"/>
        <v>5</v>
      </c>
      <c r="G186" s="204">
        <v>15.2</v>
      </c>
      <c r="H186" s="204">
        <v>13.6</v>
      </c>
      <c r="I186" s="204">
        <v>12.8</v>
      </c>
      <c r="K186" s="16">
        <f t="shared" si="18"/>
        <v>41.599999999999994</v>
      </c>
      <c r="L186" s="231">
        <v>3.75</v>
      </c>
      <c r="M186" s="231">
        <v>4.35</v>
      </c>
      <c r="N186" s="16">
        <f t="shared" si="19"/>
        <v>8.1</v>
      </c>
      <c r="O186" s="197"/>
      <c r="P186" s="198"/>
      <c r="Q186" s="16"/>
      <c r="R186" s="91"/>
      <c r="S186" s="91"/>
      <c r="T186" s="91"/>
      <c r="U186" s="91"/>
      <c r="V186" s="91"/>
      <c r="W186" s="91"/>
      <c r="X186" s="91"/>
      <c r="Y186" s="91"/>
      <c r="Z186" s="209">
        <v>8.1</v>
      </c>
      <c r="AA186" s="236"/>
      <c r="AB186" s="212">
        <f t="shared" si="20"/>
        <v>62.8</v>
      </c>
      <c r="AC186" s="213">
        <f t="shared" si="21"/>
        <v>62.8</v>
      </c>
      <c r="AD186" s="216" t="str">
        <f t="shared" si="22"/>
        <v>7/Д (добар)</v>
      </c>
    </row>
    <row r="187" spans="1:30" ht="12.75">
      <c r="A187" s="237" t="s">
        <v>481</v>
      </c>
      <c r="B187" s="175" t="s">
        <v>450</v>
      </c>
      <c r="C187" s="29"/>
      <c r="D187" s="29">
        <v>2</v>
      </c>
      <c r="E187" s="29">
        <v>6</v>
      </c>
      <c r="F187" s="16">
        <f t="shared" si="17"/>
        <v>8</v>
      </c>
      <c r="G187" s="204">
        <v>17.2</v>
      </c>
      <c r="H187" s="204">
        <v>15.2</v>
      </c>
      <c r="I187" s="204">
        <v>15.2</v>
      </c>
      <c r="K187" s="16">
        <f t="shared" si="18"/>
        <v>47.599999999999994</v>
      </c>
      <c r="L187" s="231">
        <v>5.55</v>
      </c>
      <c r="M187" s="231">
        <v>5.4</v>
      </c>
      <c r="N187" s="16">
        <f t="shared" si="19"/>
        <v>10.95</v>
      </c>
      <c r="O187" s="197"/>
      <c r="P187" s="198"/>
      <c r="Q187" s="16"/>
      <c r="R187" s="91"/>
      <c r="S187" s="91"/>
      <c r="T187" s="91"/>
      <c r="U187" s="91"/>
      <c r="V187" s="91"/>
      <c r="W187" s="91"/>
      <c r="X187" s="91"/>
      <c r="Y187" s="91"/>
      <c r="Z187" s="209">
        <v>10.95</v>
      </c>
      <c r="AA187" s="236"/>
      <c r="AB187" s="212">
        <f t="shared" si="20"/>
        <v>77.5</v>
      </c>
      <c r="AC187" s="213">
        <f t="shared" si="21"/>
        <v>77.5</v>
      </c>
      <c r="AD187" s="216" t="str">
        <f t="shared" si="22"/>
        <v>8/Ц (врло добар)</v>
      </c>
    </row>
    <row r="188" spans="1:31" ht="12.75">
      <c r="A188" s="89"/>
      <c r="B188" s="223" t="s">
        <v>451</v>
      </c>
      <c r="C188" s="29"/>
      <c r="D188" s="29">
        <v>2</v>
      </c>
      <c r="E188" s="29">
        <v>2</v>
      </c>
      <c r="F188" s="16">
        <f t="shared" si="17"/>
        <v>4</v>
      </c>
      <c r="G188" s="238"/>
      <c r="H188" s="238"/>
      <c r="I188" s="238"/>
      <c r="K188" s="16">
        <f t="shared" si="18"/>
        <v>0</v>
      </c>
      <c r="L188" s="231">
        <v>1</v>
      </c>
      <c r="M188" s="231"/>
      <c r="N188" s="16">
        <f t="shared" si="19"/>
        <v>1</v>
      </c>
      <c r="O188" s="197"/>
      <c r="P188" s="198"/>
      <c r="Q188" s="16"/>
      <c r="R188" s="91"/>
      <c r="S188" s="91"/>
      <c r="T188" s="91"/>
      <c r="U188" s="91"/>
      <c r="V188" s="91"/>
      <c r="W188" s="91"/>
      <c r="X188" s="91"/>
      <c r="Y188" s="91"/>
      <c r="Z188" s="209"/>
      <c r="AA188" s="236"/>
      <c r="AB188" s="212">
        <f t="shared" si="20"/>
        <v>5</v>
      </c>
      <c r="AC188" s="213">
        <f t="shared" si="21"/>
        <v>0</v>
      </c>
      <c r="AD188" s="224" t="str">
        <f t="shared" si="22"/>
        <v>5/Ф (није положио)</v>
      </c>
      <c r="AE188" s="127" t="s">
        <v>203</v>
      </c>
    </row>
    <row r="189" spans="1:30" ht="12.75">
      <c r="A189" s="237" t="s">
        <v>474</v>
      </c>
      <c r="B189" s="175" t="s">
        <v>452</v>
      </c>
      <c r="C189" s="29"/>
      <c r="D189" s="29">
        <v>2</v>
      </c>
      <c r="E189" s="29">
        <v>4</v>
      </c>
      <c r="F189" s="16">
        <f t="shared" si="17"/>
        <v>6</v>
      </c>
      <c r="G189" s="204">
        <v>13.6</v>
      </c>
      <c r="H189" s="204">
        <v>15.2</v>
      </c>
      <c r="I189" s="204">
        <v>10.4</v>
      </c>
      <c r="K189" s="16">
        <f t="shared" si="18"/>
        <v>39.199999999999996</v>
      </c>
      <c r="L189" s="231">
        <v>3.75</v>
      </c>
      <c r="M189" s="231">
        <v>4.2</v>
      </c>
      <c r="N189" s="16">
        <f t="shared" si="19"/>
        <v>7.95</v>
      </c>
      <c r="O189" s="197"/>
      <c r="P189" s="198"/>
      <c r="Q189" s="16"/>
      <c r="R189" s="91"/>
      <c r="S189" s="91"/>
      <c r="T189" s="91"/>
      <c r="U189" s="91"/>
      <c r="V189" s="91"/>
      <c r="W189" s="91"/>
      <c r="X189" s="91"/>
      <c r="Y189" s="91"/>
      <c r="Z189" s="209">
        <v>7.95</v>
      </c>
      <c r="AA189" s="236"/>
      <c r="AB189" s="212">
        <f t="shared" si="20"/>
        <v>61.1</v>
      </c>
      <c r="AC189" s="213">
        <f t="shared" si="21"/>
        <v>61.1</v>
      </c>
      <c r="AD189" s="216" t="str">
        <f t="shared" si="22"/>
        <v>7/Д (добар)</v>
      </c>
    </row>
    <row r="190" spans="1:31" ht="12.75">
      <c r="A190" s="89"/>
      <c r="B190" s="223" t="s">
        <v>453</v>
      </c>
      <c r="C190" s="29"/>
      <c r="D190" s="29">
        <v>2</v>
      </c>
      <c r="E190" s="29">
        <v>1</v>
      </c>
      <c r="F190" s="16">
        <f t="shared" si="17"/>
        <v>3</v>
      </c>
      <c r="G190" s="238"/>
      <c r="H190" s="238"/>
      <c r="I190" s="238"/>
      <c r="K190" s="16">
        <f t="shared" si="18"/>
        <v>0</v>
      </c>
      <c r="L190" s="231">
        <v>5.25</v>
      </c>
      <c r="M190" s="231">
        <v>4.35</v>
      </c>
      <c r="N190" s="16">
        <f t="shared" si="19"/>
        <v>9.6</v>
      </c>
      <c r="O190" s="197"/>
      <c r="P190" s="198"/>
      <c r="Q190" s="16"/>
      <c r="R190" s="91"/>
      <c r="S190" s="91"/>
      <c r="T190" s="91"/>
      <c r="U190" s="91"/>
      <c r="V190" s="91"/>
      <c r="W190" s="91"/>
      <c r="X190" s="91"/>
      <c r="Y190" s="91"/>
      <c r="Z190" s="209"/>
      <c r="AA190" s="236"/>
      <c r="AB190" s="212">
        <f t="shared" si="20"/>
        <v>12.6</v>
      </c>
      <c r="AC190" s="213">
        <f t="shared" si="21"/>
        <v>0</v>
      </c>
      <c r="AD190" s="224" t="str">
        <f t="shared" si="22"/>
        <v>5/Ф (није положио)</v>
      </c>
      <c r="AE190" s="127" t="s">
        <v>203</v>
      </c>
    </row>
    <row r="191" spans="1:31" ht="12.75">
      <c r="A191" s="237" t="s">
        <v>479</v>
      </c>
      <c r="B191" s="175" t="s">
        <v>454</v>
      </c>
      <c r="C191" s="29"/>
      <c r="D191" s="29">
        <v>4</v>
      </c>
      <c r="E191" s="29">
        <v>6</v>
      </c>
      <c r="F191" s="16">
        <f t="shared" si="17"/>
        <v>10</v>
      </c>
      <c r="G191" s="204">
        <v>18</v>
      </c>
      <c r="H191" s="204">
        <v>17.2</v>
      </c>
      <c r="I191" s="204">
        <v>18.6</v>
      </c>
      <c r="K191" s="16">
        <f t="shared" si="18"/>
        <v>56.050000000000004</v>
      </c>
      <c r="L191" s="231">
        <v>7.25</v>
      </c>
      <c r="M191" s="231">
        <v>5.25</v>
      </c>
      <c r="N191" s="16">
        <f t="shared" si="19"/>
        <v>12.5</v>
      </c>
      <c r="O191" s="197"/>
      <c r="P191" s="198"/>
      <c r="Q191" s="16"/>
      <c r="R191" s="91"/>
      <c r="S191" s="91"/>
      <c r="T191" s="91"/>
      <c r="U191" s="91"/>
      <c r="V191" s="91"/>
      <c r="W191" s="91"/>
      <c r="X191" s="91"/>
      <c r="Y191" s="91"/>
      <c r="Z191" s="209">
        <v>12.5</v>
      </c>
      <c r="AA191" s="236">
        <v>2.25</v>
      </c>
      <c r="AB191" s="212">
        <f t="shared" si="20"/>
        <v>91.05000000000001</v>
      </c>
      <c r="AC191" s="213">
        <f t="shared" si="21"/>
        <v>91.05000000000001</v>
      </c>
      <c r="AD191" s="216" t="str">
        <f t="shared" si="22"/>
        <v>10/A (изузетан одличан)</v>
      </c>
      <c r="AE191" s="31" t="s">
        <v>461</v>
      </c>
    </row>
    <row r="192" spans="1:30" ht="12.75">
      <c r="A192" s="89"/>
      <c r="B192" s="174" t="s">
        <v>455</v>
      </c>
      <c r="C192" s="29"/>
      <c r="D192" s="29">
        <v>0</v>
      </c>
      <c r="E192" s="29">
        <v>0</v>
      </c>
      <c r="F192" s="16">
        <f t="shared" si="17"/>
        <v>0</v>
      </c>
      <c r="G192" s="204">
        <v>12.4</v>
      </c>
      <c r="H192" s="204">
        <v>11.2</v>
      </c>
      <c r="I192" s="204">
        <v>11.2</v>
      </c>
      <c r="K192" s="16">
        <f t="shared" si="18"/>
        <v>34.8</v>
      </c>
      <c r="L192" s="231">
        <v>4.95</v>
      </c>
      <c r="M192" s="231">
        <v>4.5</v>
      </c>
      <c r="N192" s="16">
        <f t="shared" si="19"/>
        <v>9.45</v>
      </c>
      <c r="O192" s="197"/>
      <c r="P192" s="198"/>
      <c r="Q192" s="16"/>
      <c r="R192" s="91"/>
      <c r="S192" s="91"/>
      <c r="T192" s="91"/>
      <c r="U192" s="91"/>
      <c r="V192" s="91"/>
      <c r="W192" s="91"/>
      <c r="X192" s="91"/>
      <c r="Y192" s="91"/>
      <c r="Z192" s="209">
        <v>9.45</v>
      </c>
      <c r="AA192" s="236"/>
      <c r="AB192" s="212">
        <f t="shared" si="20"/>
        <v>53.7</v>
      </c>
      <c r="AC192" s="213">
        <f t="shared" si="21"/>
        <v>53.7</v>
      </c>
      <c r="AD192" s="216" t="str">
        <f t="shared" si="22"/>
        <v>6/Е (довољан)</v>
      </c>
    </row>
    <row r="193" spans="1:31" ht="12.75">
      <c r="A193" s="89"/>
      <c r="B193" t="s">
        <v>303</v>
      </c>
      <c r="C193"/>
      <c r="D193" s="29">
        <v>0</v>
      </c>
      <c r="E193" s="29">
        <v>0</v>
      </c>
      <c r="F193" s="16">
        <f>SUM(D193,E193)</f>
        <v>0</v>
      </c>
      <c r="G193" s="204">
        <v>14.4</v>
      </c>
      <c r="H193" s="204">
        <v>15.2</v>
      </c>
      <c r="I193">
        <v>14</v>
      </c>
      <c r="K193" s="16">
        <f t="shared" si="18"/>
        <v>43.6</v>
      </c>
      <c r="L193" s="231"/>
      <c r="M193" s="231">
        <v>6.3</v>
      </c>
      <c r="N193" s="16">
        <f t="shared" si="19"/>
        <v>6.3</v>
      </c>
      <c r="O193" s="197"/>
      <c r="P193" s="198"/>
      <c r="Q193" s="16"/>
      <c r="R193" s="91"/>
      <c r="S193" s="91"/>
      <c r="T193" s="91"/>
      <c r="U193" s="91"/>
      <c r="V193" s="91"/>
      <c r="W193" s="91"/>
      <c r="X193" s="91"/>
      <c r="Y193" s="91"/>
      <c r="Z193" s="209">
        <v>9</v>
      </c>
      <c r="AA193" s="236"/>
      <c r="AB193" s="212">
        <f t="shared" si="20"/>
        <v>58.9</v>
      </c>
      <c r="AC193" s="213">
        <f>IF(Z193&gt;0,SUM(F177,K193,N193,Q193,Z193),0)</f>
        <v>58.9</v>
      </c>
      <c r="AD193" s="251" t="str">
        <f t="shared" si="22"/>
        <v>6/Е (довољан)</v>
      </c>
      <c r="AE193" s="127"/>
    </row>
    <row r="194" spans="2:30" ht="12.75">
      <c r="B194" s="1"/>
      <c r="C194" s="1"/>
      <c r="G194" s="194"/>
      <c r="H194" s="194"/>
      <c r="I194" s="194"/>
      <c r="K194" s="16"/>
      <c r="N194" s="16"/>
      <c r="O194" s="197"/>
      <c r="P194" s="198"/>
      <c r="R194" s="91"/>
      <c r="S194" s="91"/>
      <c r="T194" s="91"/>
      <c r="U194" s="91"/>
      <c r="V194" s="91"/>
      <c r="W194" s="91"/>
      <c r="X194" s="91"/>
      <c r="Y194" s="91"/>
      <c r="Z194" s="232"/>
      <c r="AB194" s="25"/>
      <c r="AD194" s="270"/>
    </row>
    <row r="195" spans="2:30" ht="12.75">
      <c r="B195" s="1"/>
      <c r="C195" s="1"/>
      <c r="G195" s="194"/>
      <c r="H195" s="194"/>
      <c r="I195" s="194"/>
      <c r="K195" s="16"/>
      <c r="N195" s="16"/>
      <c r="O195" s="197"/>
      <c r="P195" s="198"/>
      <c r="R195" s="91"/>
      <c r="S195" s="91"/>
      <c r="T195" s="91"/>
      <c r="U195" s="91"/>
      <c r="V195" s="91"/>
      <c r="W195" s="91"/>
      <c r="X195" s="91"/>
      <c r="Y195" s="91"/>
      <c r="Z195" s="232"/>
      <c r="AB195" s="25"/>
      <c r="AD195" s="270"/>
    </row>
    <row r="196" spans="1:31" ht="150">
      <c r="A196" s="371" t="s">
        <v>499</v>
      </c>
      <c r="B196" s="372"/>
      <c r="C196" s="271"/>
      <c r="D196" s="272" t="s">
        <v>500</v>
      </c>
      <c r="E196" s="273" t="s">
        <v>501</v>
      </c>
      <c r="F196" s="282" t="s">
        <v>506</v>
      </c>
      <c r="G196" s="274" t="s">
        <v>502</v>
      </c>
      <c r="H196" s="275" t="s">
        <v>503</v>
      </c>
      <c r="I196" s="276" t="s">
        <v>504</v>
      </c>
      <c r="J196" s="277"/>
      <c r="K196" s="282" t="s">
        <v>505</v>
      </c>
      <c r="L196" s="278" t="s">
        <v>507</v>
      </c>
      <c r="M196" s="278" t="s">
        <v>508</v>
      </c>
      <c r="N196" s="282" t="s">
        <v>509</v>
      </c>
      <c r="O196" s="283" t="s">
        <v>510</v>
      </c>
      <c r="P196" s="279" t="s">
        <v>562</v>
      </c>
      <c r="Q196" s="284" t="s">
        <v>12</v>
      </c>
      <c r="R196" s="280"/>
      <c r="S196" s="280"/>
      <c r="T196" s="280"/>
      <c r="U196" s="280"/>
      <c r="V196" s="280"/>
      <c r="W196" s="280"/>
      <c r="X196" s="280"/>
      <c r="Y196" s="280"/>
      <c r="Z196" s="284" t="s">
        <v>674</v>
      </c>
      <c r="AA196" s="283" t="s">
        <v>22</v>
      </c>
      <c r="AB196" s="187" t="s">
        <v>31</v>
      </c>
      <c r="AC196" s="188" t="s">
        <v>30</v>
      </c>
      <c r="AD196" s="281" t="s">
        <v>23</v>
      </c>
      <c r="AE196" s="193" t="s">
        <v>24</v>
      </c>
    </row>
    <row r="197" spans="1:31" ht="15">
      <c r="A197" s="91" t="s">
        <v>576</v>
      </c>
      <c r="B197" s="269" t="s">
        <v>525</v>
      </c>
      <c r="C197" s="1"/>
      <c r="D197" s="287">
        <v>3</v>
      </c>
      <c r="E197" s="287">
        <v>6</v>
      </c>
      <c r="F197" s="288">
        <f>SUM(D197,E197)</f>
        <v>9</v>
      </c>
      <c r="G197" s="289">
        <v>17.2</v>
      </c>
      <c r="H197" s="289">
        <v>13.2</v>
      </c>
      <c r="I197" s="289">
        <v>14</v>
      </c>
      <c r="J197" s="290"/>
      <c r="K197" s="288">
        <f>SUM(G197,H197,I197)</f>
        <v>44.4</v>
      </c>
      <c r="L197" s="287">
        <v>0</v>
      </c>
      <c r="M197" s="287">
        <v>0</v>
      </c>
      <c r="N197" s="288">
        <f>SUM(L197,M197)</f>
        <v>0</v>
      </c>
      <c r="O197" s="291"/>
      <c r="P197" s="292"/>
      <c r="Q197" s="293">
        <f>SUM(O197,P197)</f>
        <v>0</v>
      </c>
      <c r="R197" s="268"/>
      <c r="S197" s="268"/>
      <c r="T197" s="268"/>
      <c r="U197" s="268"/>
      <c r="V197" s="268">
        <v>7</v>
      </c>
      <c r="W197" s="268"/>
      <c r="X197" s="268"/>
      <c r="Y197" s="268"/>
      <c r="Z197" s="297">
        <v>9.9</v>
      </c>
      <c r="AA197" s="294"/>
      <c r="AB197" s="212">
        <f aca="true" t="shared" si="23" ref="AB197:AB254">IF(Z197&gt;0,SUM(Q197,N197,K197,F197,Z197),SUM(F197,K197,Q197,N197))</f>
        <v>63.3</v>
      </c>
      <c r="AC197" s="39">
        <f>SUM(F197,K197,N197,Q197,Z197)</f>
        <v>63.3</v>
      </c>
      <c r="AD197" s="216" t="str">
        <f>IF(AC197&gt;90.9,"10/A (изузетан одличан)",IF(AC197&gt;80.9,"9/Б (одличан)",IF(AC197&gt;70.9,"8/Ц (врло добар)",IF(AC197&gt;60.9,"7/Д (добар)",IF(AC197&gt;50.9,"6/Е (довољан)","5/Ф (није положио)")))))</f>
        <v>7/Д (добар)</v>
      </c>
      <c r="AE197" s="31"/>
    </row>
    <row r="198" spans="1:30" ht="12.75">
      <c r="A198" s="91" t="s">
        <v>577</v>
      </c>
      <c r="B198" s="1" t="s">
        <v>526</v>
      </c>
      <c r="C198" s="1"/>
      <c r="D198" s="287">
        <v>3</v>
      </c>
      <c r="E198" s="287">
        <v>6</v>
      </c>
      <c r="F198" s="288">
        <f aca="true" t="shared" si="24" ref="F198:F258">SUM(D198,E198)</f>
        <v>9</v>
      </c>
      <c r="G198" s="289">
        <v>18</v>
      </c>
      <c r="H198" s="289">
        <v>15.2</v>
      </c>
      <c r="I198" s="289">
        <v>17.2</v>
      </c>
      <c r="J198" s="290"/>
      <c r="K198" s="288">
        <f aca="true" t="shared" si="25" ref="K198:K258">SUM(G198,H198,I198)</f>
        <v>50.400000000000006</v>
      </c>
      <c r="L198" s="287">
        <v>5.85</v>
      </c>
      <c r="M198" s="287">
        <v>5.25</v>
      </c>
      <c r="N198" s="288">
        <f aca="true" t="shared" si="26" ref="N198:N258">SUM(L198,M198)</f>
        <v>11.1</v>
      </c>
      <c r="O198" s="291"/>
      <c r="P198" s="295"/>
      <c r="Q198" s="293">
        <f aca="true" t="shared" si="27" ref="Q198:Q254">SUM(O198,P198)</f>
        <v>0</v>
      </c>
      <c r="R198" s="268"/>
      <c r="S198" s="268"/>
      <c r="T198" s="268"/>
      <c r="U198" s="268"/>
      <c r="V198" s="268"/>
      <c r="W198" s="268"/>
      <c r="X198" s="268"/>
      <c r="Y198" s="268"/>
      <c r="Z198" s="296">
        <v>11.1</v>
      </c>
      <c r="AA198" s="294"/>
      <c r="AB198" s="212">
        <f t="shared" si="23"/>
        <v>81.6</v>
      </c>
      <c r="AC198" s="39">
        <f>SUM(F198,K198,N198,Q198,Z198)</f>
        <v>81.6</v>
      </c>
      <c r="AD198" s="216" t="str">
        <f>IF(AC198&gt;90.9,"10/A (изузетан одличан)",IF(AC198&gt;80.9,"9/Б (одличан)",IF(AC198&gt;70.9,"8/Ц (врло добар)",IF(AC198&gt;60.9,"7/Д (добар)",IF(AC198&gt;50.9,"6/Е (довољан)","5/Ф (није положио)")))))</f>
        <v>9/Б (одличан)</v>
      </c>
    </row>
    <row r="199" spans="2:31" ht="15">
      <c r="B199" s="269" t="s">
        <v>408</v>
      </c>
      <c r="C199" s="1"/>
      <c r="D199" s="287">
        <v>0</v>
      </c>
      <c r="E199" s="287">
        <v>0</v>
      </c>
      <c r="F199" s="288">
        <f t="shared" si="24"/>
        <v>0</v>
      </c>
      <c r="G199" s="289">
        <v>13.2</v>
      </c>
      <c r="H199" s="289">
        <v>13.2</v>
      </c>
      <c r="I199" s="289">
        <v>17.2</v>
      </c>
      <c r="J199" s="290"/>
      <c r="K199" s="288">
        <f t="shared" si="25"/>
        <v>43.599999999999994</v>
      </c>
      <c r="L199" s="287">
        <v>0</v>
      </c>
      <c r="M199" s="287">
        <v>5.1</v>
      </c>
      <c r="N199" s="288">
        <f t="shared" si="26"/>
        <v>5.1</v>
      </c>
      <c r="O199" s="291"/>
      <c r="P199" s="295"/>
      <c r="Q199" s="293">
        <f t="shared" si="27"/>
        <v>0</v>
      </c>
      <c r="R199" s="268"/>
      <c r="S199" s="268"/>
      <c r="T199" s="268"/>
      <c r="U199" s="268"/>
      <c r="V199" s="268"/>
      <c r="W199" s="268"/>
      <c r="X199" s="268"/>
      <c r="Y199" s="268"/>
      <c r="Z199" s="297"/>
      <c r="AA199" s="294"/>
      <c r="AB199" s="212">
        <f t="shared" si="23"/>
        <v>48.699999999999996</v>
      </c>
      <c r="AC199" s="39">
        <f aca="true" t="shared" si="28" ref="AC199:AC254">SUM(F199,K199,N199,Q199,Z199)</f>
        <v>48.699999999999996</v>
      </c>
      <c r="AD199" s="216"/>
      <c r="AE199" s="31" t="s">
        <v>463</v>
      </c>
    </row>
    <row r="200" spans="1:31" ht="15.75" customHeight="1">
      <c r="A200" s="1" t="s">
        <v>128</v>
      </c>
      <c r="B200" s="269" t="s">
        <v>460</v>
      </c>
      <c r="D200" s="287">
        <v>3</v>
      </c>
      <c r="E200" s="287">
        <v>2</v>
      </c>
      <c r="F200" s="288">
        <f t="shared" si="24"/>
        <v>5</v>
      </c>
      <c r="G200" s="289">
        <v>11.2</v>
      </c>
      <c r="H200" s="289">
        <v>13.6</v>
      </c>
      <c r="I200" s="289">
        <v>13.6</v>
      </c>
      <c r="J200" s="290"/>
      <c r="K200" s="288">
        <f t="shared" si="25"/>
        <v>38.4</v>
      </c>
      <c r="L200" s="287">
        <v>1</v>
      </c>
      <c r="M200" s="287">
        <v>1</v>
      </c>
      <c r="N200" s="288">
        <f t="shared" si="26"/>
        <v>2</v>
      </c>
      <c r="O200" s="291"/>
      <c r="P200" s="295"/>
      <c r="Q200" s="293">
        <f t="shared" si="27"/>
        <v>0</v>
      </c>
      <c r="R200" s="268"/>
      <c r="S200" s="268">
        <v>7</v>
      </c>
      <c r="T200" s="268"/>
      <c r="U200" s="268"/>
      <c r="V200" s="268"/>
      <c r="W200" s="268"/>
      <c r="X200" s="268"/>
      <c r="Y200" s="268"/>
      <c r="Z200" s="297">
        <v>9.9</v>
      </c>
      <c r="AA200" s="294"/>
      <c r="AB200" s="212">
        <f t="shared" si="23"/>
        <v>55.3</v>
      </c>
      <c r="AC200" s="39">
        <f t="shared" si="28"/>
        <v>55.3</v>
      </c>
      <c r="AD200" s="216" t="str">
        <f>IF(AC200&gt;90.9,"10/A (изузетан одличан)",IF(AC200&gt;80.9,"9/Б (одличан)",IF(AC200&gt;70.9,"8/Ц (врло добар)",IF(AC200&gt;60.9,"7/Д (добар)",IF(AC200&gt;50.9,"6/Е (довољан)","5/Ф (није положио)")))))</f>
        <v>6/Е (довољан)</v>
      </c>
      <c r="AE200" s="31"/>
    </row>
    <row r="201" spans="2:30" ht="12.75">
      <c r="B201" s="1" t="s">
        <v>550</v>
      </c>
      <c r="C201" s="1"/>
      <c r="D201" s="287">
        <v>4</v>
      </c>
      <c r="E201" s="287">
        <v>2</v>
      </c>
      <c r="F201" s="288">
        <f t="shared" si="24"/>
        <v>6</v>
      </c>
      <c r="G201" s="289">
        <v>11.2</v>
      </c>
      <c r="H201" s="289">
        <v>11.2</v>
      </c>
      <c r="I201" s="289">
        <v>10.8</v>
      </c>
      <c r="J201" s="290"/>
      <c r="K201" s="288">
        <f t="shared" si="25"/>
        <v>33.2</v>
      </c>
      <c r="L201" s="287">
        <v>4.5</v>
      </c>
      <c r="M201" s="287">
        <v>3.9</v>
      </c>
      <c r="N201" s="288">
        <f t="shared" si="26"/>
        <v>8.4</v>
      </c>
      <c r="O201" s="291"/>
      <c r="P201" s="295"/>
      <c r="Q201" s="293">
        <f t="shared" si="27"/>
        <v>0</v>
      </c>
      <c r="R201" s="268"/>
      <c r="S201" s="268"/>
      <c r="T201" s="268"/>
      <c r="U201" s="268"/>
      <c r="V201" s="268"/>
      <c r="W201" s="268"/>
      <c r="X201" s="268"/>
      <c r="Y201" s="268"/>
      <c r="Z201" s="296">
        <v>8.4</v>
      </c>
      <c r="AA201" s="294"/>
      <c r="AB201" s="212">
        <f t="shared" si="23"/>
        <v>56</v>
      </c>
      <c r="AC201" s="39">
        <f t="shared" si="28"/>
        <v>56</v>
      </c>
      <c r="AD201" s="216" t="str">
        <f>IF(AC201&gt;90.9,"10/A (изузетан одличан)",IF(AC201&gt;80.9,"9/Б (одличан)",IF(AC201&gt;70.9,"8/Ц (врло добар)",IF(AC201&gt;60.9,"7/Д (добар)",IF(AC201&gt;50.9,"6/Е (довољан)","5/Ф (није положио)")))))</f>
        <v>6/Е (довољан)</v>
      </c>
    </row>
    <row r="202" spans="2:31" ht="14.25">
      <c r="B202" s="2" t="s">
        <v>534</v>
      </c>
      <c r="D202" s="287">
        <v>4</v>
      </c>
      <c r="E202" s="287">
        <v>4</v>
      </c>
      <c r="F202" s="288">
        <f t="shared" si="24"/>
        <v>8</v>
      </c>
      <c r="G202" s="289">
        <v>14.4</v>
      </c>
      <c r="H202" s="289">
        <v>13.2</v>
      </c>
      <c r="I202" s="289">
        <v>13.6</v>
      </c>
      <c r="J202" s="290"/>
      <c r="K202" s="288">
        <f t="shared" si="25"/>
        <v>41.2</v>
      </c>
      <c r="L202" s="287">
        <v>4.5</v>
      </c>
      <c r="M202" s="287">
        <v>1</v>
      </c>
      <c r="N202" s="288">
        <f t="shared" si="26"/>
        <v>5.5</v>
      </c>
      <c r="O202" s="291"/>
      <c r="P202" s="295"/>
      <c r="Q202" s="293">
        <f t="shared" si="27"/>
        <v>0</v>
      </c>
      <c r="R202" s="268"/>
      <c r="S202" s="268">
        <v>5</v>
      </c>
      <c r="T202" s="268"/>
      <c r="U202" s="268"/>
      <c r="V202" s="268"/>
      <c r="W202" s="268"/>
      <c r="X202" s="268"/>
      <c r="Y202" s="268">
        <v>7</v>
      </c>
      <c r="Z202" s="300">
        <v>9.9</v>
      </c>
      <c r="AA202" s="294"/>
      <c r="AB202" s="212">
        <f t="shared" si="23"/>
        <v>64.60000000000001</v>
      </c>
      <c r="AC202" s="39">
        <f t="shared" si="28"/>
        <v>64.60000000000001</v>
      </c>
      <c r="AD202" s="216" t="str">
        <f>IF(AC202&gt;90.9,"10/A (изузетан одличан)",IF(AC202&gt;80.9,"9/Б (одличан)",IF(AC202&gt;70.9,"8/Ц (врло добар)",IF(AC202&gt;60.9,"7/Д (добар)",IF(AC202&gt;50.9,"6/Е (довољан)","5/Ф (није положио)")))))</f>
        <v>7/Д (добар)</v>
      </c>
      <c r="AE202" s="31"/>
    </row>
    <row r="203" spans="2:31" ht="15">
      <c r="B203" s="2" t="s">
        <v>532</v>
      </c>
      <c r="D203" s="287">
        <v>3</v>
      </c>
      <c r="E203" s="287">
        <v>3</v>
      </c>
      <c r="F203" s="288">
        <f t="shared" si="24"/>
        <v>6</v>
      </c>
      <c r="G203" s="289">
        <v>15.2</v>
      </c>
      <c r="H203" s="289"/>
      <c r="I203" s="289"/>
      <c r="J203" s="290"/>
      <c r="K203" s="288">
        <f t="shared" si="25"/>
        <v>15.2</v>
      </c>
      <c r="L203" s="287">
        <v>1</v>
      </c>
      <c r="M203" s="287">
        <v>0</v>
      </c>
      <c r="N203" s="288">
        <f t="shared" si="26"/>
        <v>1</v>
      </c>
      <c r="O203" s="291"/>
      <c r="P203" s="295"/>
      <c r="Q203" s="293">
        <f t="shared" si="27"/>
        <v>0</v>
      </c>
      <c r="R203" s="268"/>
      <c r="S203" s="268"/>
      <c r="T203" s="268"/>
      <c r="U203" s="268"/>
      <c r="V203" s="268"/>
      <c r="W203" s="268"/>
      <c r="X203" s="268"/>
      <c r="Y203" s="268"/>
      <c r="Z203" s="297"/>
      <c r="AA203" s="294"/>
      <c r="AB203" s="212">
        <f t="shared" si="23"/>
        <v>22.2</v>
      </c>
      <c r="AC203" s="39">
        <f t="shared" si="28"/>
        <v>22.2</v>
      </c>
      <c r="AD203" s="216"/>
      <c r="AE203" s="31" t="s">
        <v>463</v>
      </c>
    </row>
    <row r="204" spans="2:30" ht="12.75">
      <c r="B204" s="285" t="s">
        <v>522</v>
      </c>
      <c r="D204" s="287">
        <v>3</v>
      </c>
      <c r="E204" s="287">
        <v>6</v>
      </c>
      <c r="F204" s="288">
        <f t="shared" si="24"/>
        <v>9</v>
      </c>
      <c r="G204" s="289">
        <v>17.2</v>
      </c>
      <c r="H204" s="289">
        <v>15.2</v>
      </c>
      <c r="I204" s="289">
        <v>15.2</v>
      </c>
      <c r="J204" s="290"/>
      <c r="K204" s="288">
        <f t="shared" si="25"/>
        <v>47.599999999999994</v>
      </c>
      <c r="L204" s="287">
        <v>5.55</v>
      </c>
      <c r="M204" s="287">
        <v>6</v>
      </c>
      <c r="N204" s="288">
        <f t="shared" si="26"/>
        <v>11.55</v>
      </c>
      <c r="O204" s="291"/>
      <c r="P204" s="295"/>
      <c r="Q204" s="293">
        <f t="shared" si="27"/>
        <v>0</v>
      </c>
      <c r="R204" s="268"/>
      <c r="S204" s="268"/>
      <c r="T204" s="268"/>
      <c r="U204" s="268"/>
      <c r="V204" s="268"/>
      <c r="W204" s="268"/>
      <c r="X204" s="268"/>
      <c r="Y204" s="268"/>
      <c r="Z204" s="296">
        <v>11.55</v>
      </c>
      <c r="AA204" s="294"/>
      <c r="AB204" s="212">
        <f t="shared" si="23"/>
        <v>79.69999999999999</v>
      </c>
      <c r="AC204" s="39">
        <f t="shared" si="28"/>
        <v>79.69999999999999</v>
      </c>
      <c r="AD204" s="216" t="str">
        <f aca="true" t="shared" si="29" ref="AD204:AD234">IF(AC204&gt;90.9,"10/A (изузетан одличан)",IF(AC204&gt;80.9,"9/Б (одличан)",IF(AC204&gt;70.9,"8/Ц (врло добар)",IF(AC204&gt;60.9,"7/Д (добар)",IF(AC204&gt;50.9,"6/Е (довољан)","5/Ф (није положио)")))))</f>
        <v>8/Ц (врло добар)</v>
      </c>
    </row>
    <row r="205" spans="2:31" ht="15">
      <c r="B205" s="299" t="s">
        <v>539</v>
      </c>
      <c r="D205" s="287">
        <v>2</v>
      </c>
      <c r="E205" s="287">
        <v>2</v>
      </c>
      <c r="F205" s="288">
        <f t="shared" si="24"/>
        <v>4</v>
      </c>
      <c r="G205" s="289">
        <v>11.2</v>
      </c>
      <c r="H205" s="289">
        <v>11.2</v>
      </c>
      <c r="I205" s="298"/>
      <c r="J205" s="290"/>
      <c r="K205" s="288">
        <f t="shared" si="25"/>
        <v>22.4</v>
      </c>
      <c r="L205" s="287">
        <v>4.5</v>
      </c>
      <c r="M205" s="287">
        <v>0</v>
      </c>
      <c r="N205" s="288">
        <f t="shared" si="26"/>
        <v>4.5</v>
      </c>
      <c r="O205" s="291"/>
      <c r="P205" s="295"/>
      <c r="Q205" s="293">
        <f t="shared" si="27"/>
        <v>0</v>
      </c>
      <c r="R205" s="268"/>
      <c r="S205" s="268"/>
      <c r="T205" s="268"/>
      <c r="U205" s="268"/>
      <c r="V205" s="268"/>
      <c r="W205" s="268"/>
      <c r="X205" s="268"/>
      <c r="Y205" s="268"/>
      <c r="Z205" s="297"/>
      <c r="AA205" s="294"/>
      <c r="AB205" s="212">
        <f t="shared" si="23"/>
        <v>30.9</v>
      </c>
      <c r="AC205" s="39">
        <f t="shared" si="28"/>
        <v>30.9</v>
      </c>
      <c r="AD205" s="216"/>
      <c r="AE205" s="31" t="s">
        <v>463</v>
      </c>
    </row>
    <row r="206" spans="2:31" ht="15">
      <c r="B206" s="2" t="s">
        <v>565</v>
      </c>
      <c r="D206" s="287">
        <v>3</v>
      </c>
      <c r="E206" s="287">
        <v>3</v>
      </c>
      <c r="F206" s="288">
        <f t="shared" si="24"/>
        <v>6</v>
      </c>
      <c r="G206" s="289">
        <v>15.2</v>
      </c>
      <c r="H206" s="289">
        <v>15.2</v>
      </c>
      <c r="I206" s="289">
        <v>17.2</v>
      </c>
      <c r="J206" s="290"/>
      <c r="K206" s="288">
        <f t="shared" si="25"/>
        <v>47.599999999999994</v>
      </c>
      <c r="L206" s="287">
        <v>1</v>
      </c>
      <c r="M206" s="287">
        <v>1</v>
      </c>
      <c r="N206" s="288">
        <f t="shared" si="26"/>
        <v>2</v>
      </c>
      <c r="O206" s="291"/>
      <c r="P206" s="295"/>
      <c r="Q206" s="293">
        <f t="shared" si="27"/>
        <v>0</v>
      </c>
      <c r="R206" s="268"/>
      <c r="S206" s="268"/>
      <c r="T206" s="268"/>
      <c r="U206" s="268"/>
      <c r="V206" s="268"/>
      <c r="W206" s="268"/>
      <c r="X206" s="268"/>
      <c r="Y206" s="268"/>
      <c r="Z206" s="297"/>
      <c r="AA206" s="294"/>
      <c r="AB206" s="212">
        <f t="shared" si="23"/>
        <v>55.599999999999994</v>
      </c>
      <c r="AC206" s="39">
        <f t="shared" si="28"/>
        <v>55.599999999999994</v>
      </c>
      <c r="AD206" s="216"/>
      <c r="AE206" s="31" t="s">
        <v>463</v>
      </c>
    </row>
    <row r="207" spans="2:31" ht="14.25">
      <c r="B207" s="2" t="s">
        <v>545</v>
      </c>
      <c r="D207" s="287">
        <v>4</v>
      </c>
      <c r="E207" s="287">
        <v>2</v>
      </c>
      <c r="F207" s="288">
        <f t="shared" si="24"/>
        <v>6</v>
      </c>
      <c r="G207" s="289">
        <v>15.2</v>
      </c>
      <c r="H207" s="289">
        <v>11.2</v>
      </c>
      <c r="I207" s="289">
        <v>16</v>
      </c>
      <c r="J207" s="290"/>
      <c r="K207" s="288">
        <f t="shared" si="25"/>
        <v>42.4</v>
      </c>
      <c r="L207" s="287">
        <v>0</v>
      </c>
      <c r="M207" s="287">
        <v>0</v>
      </c>
      <c r="N207" s="288">
        <f t="shared" si="26"/>
        <v>0</v>
      </c>
      <c r="O207" s="291"/>
      <c r="P207" s="295"/>
      <c r="Q207" s="293">
        <f t="shared" si="27"/>
        <v>0</v>
      </c>
      <c r="R207" s="268"/>
      <c r="S207" s="268"/>
      <c r="T207" s="268"/>
      <c r="U207" s="268"/>
      <c r="V207" s="268" t="s">
        <v>583</v>
      </c>
      <c r="W207" s="268"/>
      <c r="X207" s="268"/>
      <c r="Y207" s="268"/>
      <c r="Z207" s="300">
        <v>11.7</v>
      </c>
      <c r="AA207" s="294"/>
      <c r="AB207" s="212">
        <f t="shared" si="23"/>
        <v>60.099999999999994</v>
      </c>
      <c r="AC207" s="39">
        <f t="shared" si="28"/>
        <v>60.099999999999994</v>
      </c>
      <c r="AD207" s="216" t="str">
        <f t="shared" si="29"/>
        <v>6/Е (довољан)</v>
      </c>
      <c r="AE207" s="31"/>
    </row>
    <row r="208" spans="2:30" ht="12.75">
      <c r="B208" s="285" t="s">
        <v>429</v>
      </c>
      <c r="D208" s="287">
        <v>4</v>
      </c>
      <c r="E208" s="287">
        <v>3</v>
      </c>
      <c r="F208" s="288">
        <f t="shared" si="24"/>
        <v>7</v>
      </c>
      <c r="G208" s="289">
        <v>12.4</v>
      </c>
      <c r="H208" s="289">
        <v>11.2</v>
      </c>
      <c r="I208" s="289">
        <v>11.2</v>
      </c>
      <c r="J208" s="290"/>
      <c r="K208" s="288">
        <f t="shared" si="25"/>
        <v>34.8</v>
      </c>
      <c r="L208" s="287">
        <v>4.5</v>
      </c>
      <c r="M208" s="287">
        <v>4.35</v>
      </c>
      <c r="N208" s="288">
        <f t="shared" si="26"/>
        <v>8.85</v>
      </c>
      <c r="O208" s="291"/>
      <c r="P208" s="295"/>
      <c r="Q208" s="293">
        <f t="shared" si="27"/>
        <v>0</v>
      </c>
      <c r="R208" s="268"/>
      <c r="S208" s="268"/>
      <c r="T208" s="268"/>
      <c r="U208" s="268"/>
      <c r="V208" s="268"/>
      <c r="W208" s="268"/>
      <c r="X208" s="268"/>
      <c r="Y208" s="268"/>
      <c r="Z208" s="296">
        <v>8.85</v>
      </c>
      <c r="AA208" s="294"/>
      <c r="AB208" s="212">
        <f t="shared" si="23"/>
        <v>59.5</v>
      </c>
      <c r="AC208" s="39">
        <f t="shared" si="28"/>
        <v>59.5</v>
      </c>
      <c r="AD208" s="216" t="str">
        <f t="shared" si="29"/>
        <v>6/Е (довољан)</v>
      </c>
    </row>
    <row r="209" spans="1:31" ht="15">
      <c r="A209" s="1" t="s">
        <v>573</v>
      </c>
      <c r="B209" s="2" t="s">
        <v>554</v>
      </c>
      <c r="D209" s="287">
        <v>2</v>
      </c>
      <c r="E209" s="287">
        <v>5</v>
      </c>
      <c r="F209" s="288">
        <f t="shared" si="24"/>
        <v>7</v>
      </c>
      <c r="G209" s="289">
        <v>18</v>
      </c>
      <c r="H209" s="289">
        <v>17.2</v>
      </c>
      <c r="I209" s="289">
        <v>14.4</v>
      </c>
      <c r="J209" s="290"/>
      <c r="K209" s="288">
        <f t="shared" si="25"/>
        <v>49.6</v>
      </c>
      <c r="L209" s="287">
        <v>0</v>
      </c>
      <c r="M209" s="287">
        <v>0</v>
      </c>
      <c r="N209" s="288">
        <f t="shared" si="26"/>
        <v>0</v>
      </c>
      <c r="O209" s="291"/>
      <c r="P209" s="295"/>
      <c r="Q209" s="293">
        <f t="shared" si="27"/>
        <v>0</v>
      </c>
      <c r="R209" s="268"/>
      <c r="S209" s="268"/>
      <c r="T209" s="268"/>
      <c r="U209" s="268"/>
      <c r="V209" s="268"/>
      <c r="W209" s="268"/>
      <c r="X209" s="268"/>
      <c r="Y209" s="268"/>
      <c r="Z209" s="297"/>
      <c r="AA209" s="294"/>
      <c r="AB209" s="212">
        <f t="shared" si="23"/>
        <v>56.6</v>
      </c>
      <c r="AC209" s="39">
        <f t="shared" si="28"/>
        <v>56.6</v>
      </c>
      <c r="AD209" s="216"/>
      <c r="AE209" s="31" t="s">
        <v>463</v>
      </c>
    </row>
    <row r="210" spans="2:31" ht="15">
      <c r="B210" s="408" t="s">
        <v>557</v>
      </c>
      <c r="D210" s="287">
        <v>0</v>
      </c>
      <c r="E210" s="287">
        <v>0</v>
      </c>
      <c r="F210" s="288">
        <f t="shared" si="24"/>
        <v>0</v>
      </c>
      <c r="G210" s="289">
        <v>17.2</v>
      </c>
      <c r="H210" s="289">
        <v>13.2</v>
      </c>
      <c r="I210" s="298"/>
      <c r="J210" s="290"/>
      <c r="K210" s="288">
        <f t="shared" si="25"/>
        <v>30.4</v>
      </c>
      <c r="L210" s="287">
        <v>0</v>
      </c>
      <c r="M210" s="287">
        <v>0</v>
      </c>
      <c r="N210" s="288">
        <f t="shared" si="26"/>
        <v>0</v>
      </c>
      <c r="O210" s="291"/>
      <c r="P210" s="295"/>
      <c r="Q210" s="293">
        <f t="shared" si="27"/>
        <v>0</v>
      </c>
      <c r="R210" s="268"/>
      <c r="S210" s="268"/>
      <c r="T210" s="268"/>
      <c r="U210" s="268"/>
      <c r="V210" s="268"/>
      <c r="W210" s="268"/>
      <c r="X210" s="268"/>
      <c r="Y210" s="268"/>
      <c r="Z210" s="297"/>
      <c r="AA210" s="294"/>
      <c r="AB210" s="212">
        <f t="shared" si="23"/>
        <v>30.4</v>
      </c>
      <c r="AC210" s="39">
        <f t="shared" si="28"/>
        <v>30.4</v>
      </c>
      <c r="AD210" s="216"/>
      <c r="AE210" s="31" t="s">
        <v>463</v>
      </c>
    </row>
    <row r="211" spans="2:30" ht="14.25">
      <c r="B211" s="285" t="s">
        <v>524</v>
      </c>
      <c r="D211" s="287">
        <v>1</v>
      </c>
      <c r="E211" s="287">
        <v>4</v>
      </c>
      <c r="F211" s="288">
        <f t="shared" si="24"/>
        <v>5</v>
      </c>
      <c r="G211" s="289">
        <v>17.2</v>
      </c>
      <c r="H211" s="289">
        <v>15.2</v>
      </c>
      <c r="I211" s="289">
        <v>16.4</v>
      </c>
      <c r="J211" s="290"/>
      <c r="K211" s="288">
        <f t="shared" si="25"/>
        <v>48.8</v>
      </c>
      <c r="L211" s="287">
        <v>0</v>
      </c>
      <c r="M211" s="287">
        <v>3.75</v>
      </c>
      <c r="N211" s="288">
        <f t="shared" si="26"/>
        <v>3.75</v>
      </c>
      <c r="O211" s="291"/>
      <c r="P211" s="295"/>
      <c r="Q211" s="293">
        <f t="shared" si="27"/>
        <v>0</v>
      </c>
      <c r="R211" s="268"/>
      <c r="S211" s="268"/>
      <c r="T211" s="268" t="s">
        <v>583</v>
      </c>
      <c r="U211" s="268"/>
      <c r="V211" s="268"/>
      <c r="W211" s="268"/>
      <c r="X211" s="268"/>
      <c r="Y211" s="268"/>
      <c r="Z211" s="300">
        <v>11.7</v>
      </c>
      <c r="AA211" s="294"/>
      <c r="AB211" s="212">
        <f t="shared" si="23"/>
        <v>69.25</v>
      </c>
      <c r="AC211" s="39">
        <f t="shared" si="28"/>
        <v>69.25</v>
      </c>
      <c r="AD211" s="216" t="str">
        <f t="shared" si="29"/>
        <v>7/Д (добар)</v>
      </c>
    </row>
    <row r="212" spans="2:30" ht="12.75">
      <c r="B212" s="2" t="s">
        <v>541</v>
      </c>
      <c r="D212" s="287">
        <v>3</v>
      </c>
      <c r="E212" s="287">
        <v>3</v>
      </c>
      <c r="F212" s="288">
        <f t="shared" si="24"/>
        <v>6</v>
      </c>
      <c r="G212" s="289">
        <v>11.2</v>
      </c>
      <c r="H212" s="289">
        <v>11.2</v>
      </c>
      <c r="I212" s="289">
        <v>13.2</v>
      </c>
      <c r="J212" s="290"/>
      <c r="K212" s="288">
        <f t="shared" si="25"/>
        <v>35.599999999999994</v>
      </c>
      <c r="L212" s="287">
        <v>4.2</v>
      </c>
      <c r="M212" s="287">
        <v>4.95</v>
      </c>
      <c r="N212" s="288">
        <f t="shared" si="26"/>
        <v>9.15</v>
      </c>
      <c r="O212" s="291"/>
      <c r="P212" s="295"/>
      <c r="Q212" s="293">
        <f t="shared" si="27"/>
        <v>0</v>
      </c>
      <c r="R212" s="268"/>
      <c r="S212" s="268"/>
      <c r="T212" s="268"/>
      <c r="U212" s="268"/>
      <c r="V212" s="268"/>
      <c r="W212" s="268"/>
      <c r="X212" s="268"/>
      <c r="Y212" s="268"/>
      <c r="Z212" s="296">
        <v>9.15</v>
      </c>
      <c r="AA212" s="294"/>
      <c r="AB212" s="212">
        <f t="shared" si="23"/>
        <v>59.89999999999999</v>
      </c>
      <c r="AC212" s="39">
        <f t="shared" si="28"/>
        <v>59.89999999999999</v>
      </c>
      <c r="AD212" s="216" t="str">
        <f t="shared" si="29"/>
        <v>6/Е (довољан)</v>
      </c>
    </row>
    <row r="213" spans="1:31" ht="15">
      <c r="A213" s="1" t="s">
        <v>587</v>
      </c>
      <c r="B213" s="2" t="s">
        <v>555</v>
      </c>
      <c r="D213" s="287">
        <v>3</v>
      </c>
      <c r="E213" s="287">
        <v>5</v>
      </c>
      <c r="F213" s="288">
        <f t="shared" si="24"/>
        <v>8</v>
      </c>
      <c r="G213" s="289">
        <v>18</v>
      </c>
      <c r="H213" s="289">
        <v>17.2</v>
      </c>
      <c r="I213" s="289">
        <v>14.4</v>
      </c>
      <c r="J213" s="290"/>
      <c r="K213" s="288">
        <f t="shared" si="25"/>
        <v>49.6</v>
      </c>
      <c r="L213" s="287">
        <v>4.5</v>
      </c>
      <c r="M213" s="287">
        <v>1</v>
      </c>
      <c r="N213" s="288">
        <f t="shared" si="26"/>
        <v>5.5</v>
      </c>
      <c r="O213" s="291"/>
      <c r="P213" s="295"/>
      <c r="Q213" s="293">
        <f t="shared" si="27"/>
        <v>0</v>
      </c>
      <c r="R213" s="268"/>
      <c r="S213" s="268"/>
      <c r="T213" s="268"/>
      <c r="U213" s="268"/>
      <c r="V213" s="268">
        <v>9</v>
      </c>
      <c r="W213" s="268"/>
      <c r="X213" s="268"/>
      <c r="Y213" s="268"/>
      <c r="Z213" s="297">
        <v>12.9</v>
      </c>
      <c r="AA213" s="294"/>
      <c r="AB213" s="212">
        <f t="shared" si="23"/>
        <v>76</v>
      </c>
      <c r="AC213" s="39">
        <f t="shared" si="28"/>
        <v>76</v>
      </c>
      <c r="AD213" s="216" t="str">
        <f t="shared" si="29"/>
        <v>8/Ц (врло добар)</v>
      </c>
      <c r="AE213" s="31"/>
    </row>
    <row r="214" spans="2:30" ht="12.75">
      <c r="B214" s="2" t="s">
        <v>560</v>
      </c>
      <c r="D214" s="287">
        <v>4</v>
      </c>
      <c r="E214" s="287">
        <v>6</v>
      </c>
      <c r="F214" s="288">
        <f t="shared" si="24"/>
        <v>10</v>
      </c>
      <c r="G214" s="289">
        <v>18</v>
      </c>
      <c r="H214" s="289">
        <v>15.2</v>
      </c>
      <c r="I214" s="289">
        <v>17.2</v>
      </c>
      <c r="J214" s="290"/>
      <c r="K214" s="288">
        <f t="shared" si="25"/>
        <v>50.400000000000006</v>
      </c>
      <c r="L214" s="287">
        <v>5.55</v>
      </c>
      <c r="M214" s="287">
        <v>4.8</v>
      </c>
      <c r="N214" s="288">
        <f t="shared" si="26"/>
        <v>10.35</v>
      </c>
      <c r="O214" s="291"/>
      <c r="P214" s="295"/>
      <c r="Q214" s="293">
        <f t="shared" si="27"/>
        <v>0</v>
      </c>
      <c r="R214" s="268"/>
      <c r="S214" s="268"/>
      <c r="T214" s="268"/>
      <c r="U214" s="268"/>
      <c r="V214" s="268"/>
      <c r="W214" s="268"/>
      <c r="X214" s="268"/>
      <c r="Y214" s="268"/>
      <c r="Z214" s="296">
        <v>10.35</v>
      </c>
      <c r="AA214" s="294"/>
      <c r="AB214" s="212">
        <f t="shared" si="23"/>
        <v>81.1</v>
      </c>
      <c r="AC214" s="39">
        <f t="shared" si="28"/>
        <v>81.1</v>
      </c>
      <c r="AD214" s="216" t="str">
        <f t="shared" si="29"/>
        <v>9/Б (одличан)</v>
      </c>
    </row>
    <row r="215" spans="2:31" ht="14.25">
      <c r="B215" s="2" t="s">
        <v>546</v>
      </c>
      <c r="D215" s="287">
        <v>3</v>
      </c>
      <c r="E215" s="287">
        <v>2</v>
      </c>
      <c r="F215" s="288">
        <f t="shared" si="24"/>
        <v>5</v>
      </c>
      <c r="G215" s="289">
        <v>15.2</v>
      </c>
      <c r="H215" s="289">
        <v>11.2</v>
      </c>
      <c r="I215" s="289">
        <v>15.2</v>
      </c>
      <c r="J215" s="290"/>
      <c r="K215" s="288">
        <f t="shared" si="25"/>
        <v>41.599999999999994</v>
      </c>
      <c r="L215" s="287">
        <v>0</v>
      </c>
      <c r="M215" s="287">
        <v>0</v>
      </c>
      <c r="N215" s="288">
        <f t="shared" si="26"/>
        <v>0</v>
      </c>
      <c r="O215" s="291"/>
      <c r="P215" s="295"/>
      <c r="Q215" s="293">
        <f t="shared" si="27"/>
        <v>0</v>
      </c>
      <c r="R215" s="268"/>
      <c r="S215" s="268"/>
      <c r="T215" s="268"/>
      <c r="U215" s="268">
        <v>6</v>
      </c>
      <c r="V215" s="268"/>
      <c r="W215" s="268"/>
      <c r="X215" s="268"/>
      <c r="Y215" s="268"/>
      <c r="Z215" s="300">
        <v>8.4</v>
      </c>
      <c r="AA215" s="294"/>
      <c r="AB215" s="212">
        <f t="shared" si="23"/>
        <v>54.99999999999999</v>
      </c>
      <c r="AC215" s="39">
        <f>SUM(F215,K215,N215,Q215,Z215)</f>
        <v>54.99999999999999</v>
      </c>
      <c r="AD215" s="216" t="str">
        <f t="shared" si="29"/>
        <v>6/Е (довољан)</v>
      </c>
      <c r="AE215" s="31"/>
    </row>
    <row r="216" spans="2:30" ht="12.75">
      <c r="B216" s="2" t="s">
        <v>564</v>
      </c>
      <c r="D216" s="287">
        <v>4</v>
      </c>
      <c r="E216" s="287">
        <v>6</v>
      </c>
      <c r="F216" s="288">
        <f t="shared" si="24"/>
        <v>10</v>
      </c>
      <c r="G216" s="289">
        <v>18.6</v>
      </c>
      <c r="H216" s="289">
        <v>20</v>
      </c>
      <c r="I216" s="289">
        <v>16.4</v>
      </c>
      <c r="J216" s="290"/>
      <c r="K216" s="288">
        <f t="shared" si="25"/>
        <v>55</v>
      </c>
      <c r="L216" s="287">
        <v>6.45</v>
      </c>
      <c r="M216" s="287">
        <v>5.1</v>
      </c>
      <c r="N216" s="288">
        <f t="shared" si="26"/>
        <v>11.55</v>
      </c>
      <c r="O216" s="291">
        <v>4.95</v>
      </c>
      <c r="P216" s="295"/>
      <c r="Q216" s="293">
        <f t="shared" si="27"/>
        <v>4.95</v>
      </c>
      <c r="R216" s="268"/>
      <c r="S216" s="268"/>
      <c r="T216" s="268"/>
      <c r="U216" s="268"/>
      <c r="V216" s="268"/>
      <c r="W216" s="268"/>
      <c r="X216" s="268"/>
      <c r="Y216" s="268"/>
      <c r="Z216" s="296">
        <v>11.55</v>
      </c>
      <c r="AA216" s="294"/>
      <c r="AB216" s="212">
        <f t="shared" si="23"/>
        <v>93.05</v>
      </c>
      <c r="AC216" s="39">
        <f t="shared" si="28"/>
        <v>93.05</v>
      </c>
      <c r="AD216" s="216" t="str">
        <f t="shared" si="29"/>
        <v>10/A (изузетан одличан)</v>
      </c>
    </row>
    <row r="217" spans="2:30" ht="12.75">
      <c r="B217" s="2" t="s">
        <v>513</v>
      </c>
      <c r="D217" s="287">
        <v>1</v>
      </c>
      <c r="E217" s="287">
        <v>3</v>
      </c>
      <c r="F217" s="288">
        <f t="shared" si="24"/>
        <v>4</v>
      </c>
      <c r="G217" s="289">
        <v>15.2</v>
      </c>
      <c r="H217" s="289">
        <v>15.2</v>
      </c>
      <c r="I217" s="289">
        <v>15.2</v>
      </c>
      <c r="J217" s="290"/>
      <c r="K217" s="288">
        <f t="shared" si="25"/>
        <v>45.599999999999994</v>
      </c>
      <c r="L217" s="287">
        <v>3.9</v>
      </c>
      <c r="M217" s="287">
        <v>4.5</v>
      </c>
      <c r="N217" s="288">
        <f t="shared" si="26"/>
        <v>8.4</v>
      </c>
      <c r="O217" s="291"/>
      <c r="P217" s="295"/>
      <c r="Q217" s="293">
        <f t="shared" si="27"/>
        <v>0</v>
      </c>
      <c r="R217" s="268"/>
      <c r="S217" s="268"/>
      <c r="T217" s="268"/>
      <c r="U217" s="268"/>
      <c r="V217" s="268"/>
      <c r="W217" s="268"/>
      <c r="X217" s="268"/>
      <c r="Y217" s="268"/>
      <c r="Z217" s="296">
        <v>8.4</v>
      </c>
      <c r="AA217" s="294"/>
      <c r="AB217" s="212">
        <f t="shared" si="23"/>
        <v>66.39999999999999</v>
      </c>
      <c r="AC217" s="39">
        <f t="shared" si="28"/>
        <v>66.39999999999999</v>
      </c>
      <c r="AD217" s="216" t="str">
        <f t="shared" si="29"/>
        <v>7/Д (добар)</v>
      </c>
    </row>
    <row r="218" spans="2:30" ht="12.75">
      <c r="B218" s="2" t="s">
        <v>529</v>
      </c>
      <c r="D218" s="287">
        <v>3</v>
      </c>
      <c r="E218" s="287">
        <v>6</v>
      </c>
      <c r="F218" s="288">
        <f t="shared" si="24"/>
        <v>9</v>
      </c>
      <c r="G218" s="289">
        <v>18</v>
      </c>
      <c r="H218" s="289">
        <v>15.2</v>
      </c>
      <c r="I218" s="289">
        <v>16.4</v>
      </c>
      <c r="J218" s="290"/>
      <c r="K218" s="288">
        <f t="shared" si="25"/>
        <v>49.6</v>
      </c>
      <c r="L218" s="287">
        <v>5.7</v>
      </c>
      <c r="M218" s="287">
        <v>5.85</v>
      </c>
      <c r="N218" s="288">
        <f t="shared" si="26"/>
        <v>11.55</v>
      </c>
      <c r="O218" s="291"/>
      <c r="P218" s="295"/>
      <c r="Q218" s="293">
        <f t="shared" si="27"/>
        <v>0</v>
      </c>
      <c r="R218" s="268"/>
      <c r="S218" s="268"/>
      <c r="T218" s="268"/>
      <c r="U218" s="268"/>
      <c r="V218" s="268"/>
      <c r="W218" s="268"/>
      <c r="X218" s="268"/>
      <c r="Y218" s="268"/>
      <c r="Z218" s="296">
        <v>11.55</v>
      </c>
      <c r="AA218" s="294"/>
      <c r="AB218" s="212">
        <f t="shared" si="23"/>
        <v>81.7</v>
      </c>
      <c r="AC218" s="39">
        <f t="shared" si="28"/>
        <v>81.7</v>
      </c>
      <c r="AD218" s="216" t="str">
        <f t="shared" si="29"/>
        <v>9/Б (одличан)</v>
      </c>
    </row>
    <row r="219" spans="2:30" ht="14.25">
      <c r="B219" s="2" t="s">
        <v>518</v>
      </c>
      <c r="D219" s="287">
        <v>3</v>
      </c>
      <c r="E219" s="287">
        <v>6</v>
      </c>
      <c r="F219" s="288">
        <f t="shared" si="24"/>
        <v>9</v>
      </c>
      <c r="G219" s="289">
        <v>18.6</v>
      </c>
      <c r="H219" s="289">
        <v>20</v>
      </c>
      <c r="I219" s="289">
        <v>16.8</v>
      </c>
      <c r="J219" s="290"/>
      <c r="K219" s="288">
        <f t="shared" si="25"/>
        <v>55.400000000000006</v>
      </c>
      <c r="L219" s="287">
        <v>0</v>
      </c>
      <c r="M219" s="287">
        <v>4.2</v>
      </c>
      <c r="N219" s="288">
        <f t="shared" si="26"/>
        <v>4.2</v>
      </c>
      <c r="O219" s="291"/>
      <c r="P219" s="295"/>
      <c r="Q219" s="293">
        <f t="shared" si="27"/>
        <v>0</v>
      </c>
      <c r="R219" s="268"/>
      <c r="S219" s="268"/>
      <c r="T219" s="268">
        <v>6</v>
      </c>
      <c r="U219" s="268"/>
      <c r="V219" s="268"/>
      <c r="W219" s="268"/>
      <c r="X219" s="268"/>
      <c r="Y219" s="268"/>
      <c r="Z219" s="300">
        <v>8.4</v>
      </c>
      <c r="AA219" s="294"/>
      <c r="AB219" s="212">
        <f t="shared" si="23"/>
        <v>77.00000000000001</v>
      </c>
      <c r="AC219" s="39">
        <f t="shared" si="28"/>
        <v>77.00000000000001</v>
      </c>
      <c r="AD219" s="216" t="str">
        <f t="shared" si="29"/>
        <v>8/Ц (врло добар)</v>
      </c>
    </row>
    <row r="220" spans="1:30" ht="12.75">
      <c r="A220" s="1" t="s">
        <v>568</v>
      </c>
      <c r="B220" s="2" t="s">
        <v>549</v>
      </c>
      <c r="D220" s="287">
        <v>4</v>
      </c>
      <c r="E220" s="287">
        <v>2</v>
      </c>
      <c r="F220" s="288">
        <f t="shared" si="24"/>
        <v>6</v>
      </c>
      <c r="G220" s="289">
        <v>11.2</v>
      </c>
      <c r="H220" s="289">
        <v>11.2</v>
      </c>
      <c r="I220" s="289">
        <v>11.2</v>
      </c>
      <c r="J220" s="290"/>
      <c r="K220" s="288">
        <f t="shared" si="25"/>
        <v>33.599999999999994</v>
      </c>
      <c r="L220" s="287">
        <v>4.2</v>
      </c>
      <c r="M220" s="287">
        <v>4.05</v>
      </c>
      <c r="N220" s="288">
        <f t="shared" si="26"/>
        <v>8.25</v>
      </c>
      <c r="O220" s="291"/>
      <c r="P220" s="295"/>
      <c r="Q220" s="293">
        <f t="shared" si="27"/>
        <v>0</v>
      </c>
      <c r="R220" s="268"/>
      <c r="S220" s="268"/>
      <c r="T220" s="268"/>
      <c r="U220" s="268"/>
      <c r="V220" s="268"/>
      <c r="W220" s="268"/>
      <c r="X220" s="268"/>
      <c r="Y220" s="268"/>
      <c r="Z220" s="296">
        <v>8.25</v>
      </c>
      <c r="AA220" s="294"/>
      <c r="AB220" s="212">
        <f t="shared" si="23"/>
        <v>56.099999999999994</v>
      </c>
      <c r="AC220" s="39">
        <f t="shared" si="28"/>
        <v>56.099999999999994</v>
      </c>
      <c r="AD220" s="216" t="str">
        <f t="shared" si="29"/>
        <v>6/Е (довољан)</v>
      </c>
    </row>
    <row r="221" spans="1:30" ht="14.25">
      <c r="A221" s="1" t="s">
        <v>574</v>
      </c>
      <c r="B221" s="2" t="s">
        <v>512</v>
      </c>
      <c r="D221" s="287">
        <v>1</v>
      </c>
      <c r="E221" s="287">
        <v>3</v>
      </c>
      <c r="F221" s="288">
        <f t="shared" si="24"/>
        <v>4</v>
      </c>
      <c r="G221" s="289">
        <v>15.2</v>
      </c>
      <c r="H221" s="289">
        <v>11.2</v>
      </c>
      <c r="I221" s="289">
        <v>11.2</v>
      </c>
      <c r="J221" s="290"/>
      <c r="K221" s="288">
        <f t="shared" si="25"/>
        <v>37.599999999999994</v>
      </c>
      <c r="L221" s="287">
        <v>1</v>
      </c>
      <c r="M221" s="287">
        <v>4.05</v>
      </c>
      <c r="N221" s="288">
        <f t="shared" si="26"/>
        <v>5.05</v>
      </c>
      <c r="O221" s="291"/>
      <c r="P221" s="295"/>
      <c r="Q221" s="293">
        <f t="shared" si="27"/>
        <v>0</v>
      </c>
      <c r="R221" s="268"/>
      <c r="S221" s="268" t="s">
        <v>582</v>
      </c>
      <c r="T221" s="268"/>
      <c r="U221" s="268"/>
      <c r="V221" s="268"/>
      <c r="W221" s="268"/>
      <c r="X221" s="268"/>
      <c r="Y221" s="268"/>
      <c r="Z221" s="300">
        <v>9</v>
      </c>
      <c r="AA221" s="294"/>
      <c r="AB221" s="212">
        <f t="shared" si="23"/>
        <v>55.64999999999999</v>
      </c>
      <c r="AC221" s="39">
        <f t="shared" si="28"/>
        <v>55.64999999999999</v>
      </c>
      <c r="AD221" s="216" t="str">
        <f t="shared" si="29"/>
        <v>6/Е (довољан)</v>
      </c>
    </row>
    <row r="222" spans="2:30" ht="12.75">
      <c r="B222" s="285" t="s">
        <v>523</v>
      </c>
      <c r="D222" s="287">
        <v>3</v>
      </c>
      <c r="E222" s="287">
        <v>6</v>
      </c>
      <c r="F222" s="288">
        <f t="shared" si="24"/>
        <v>9</v>
      </c>
      <c r="G222" s="289">
        <v>17.2</v>
      </c>
      <c r="H222" s="289">
        <v>13.2</v>
      </c>
      <c r="I222" s="289">
        <v>17.2</v>
      </c>
      <c r="J222" s="290"/>
      <c r="K222" s="288">
        <f t="shared" si="25"/>
        <v>47.599999999999994</v>
      </c>
      <c r="L222" s="287">
        <v>7.5</v>
      </c>
      <c r="M222" s="287">
        <v>6.3</v>
      </c>
      <c r="N222" s="288">
        <f t="shared" si="26"/>
        <v>13.8</v>
      </c>
      <c r="O222" s="291"/>
      <c r="P222" s="295"/>
      <c r="Q222" s="293">
        <f t="shared" si="27"/>
        <v>0</v>
      </c>
      <c r="R222" s="268"/>
      <c r="S222" s="268"/>
      <c r="T222" s="268"/>
      <c r="U222" s="268"/>
      <c r="V222" s="268"/>
      <c r="W222" s="268"/>
      <c r="X222" s="268"/>
      <c r="Y222" s="268"/>
      <c r="Z222" s="296">
        <v>13.8</v>
      </c>
      <c r="AA222" s="294"/>
      <c r="AB222" s="212">
        <f t="shared" si="23"/>
        <v>84.19999999999999</v>
      </c>
      <c r="AC222" s="39">
        <f t="shared" si="28"/>
        <v>84.19999999999999</v>
      </c>
      <c r="AD222" s="216" t="str">
        <f t="shared" si="29"/>
        <v>9/Б (одличан)</v>
      </c>
    </row>
    <row r="223" spans="2:31" ht="15">
      <c r="B223" t="s">
        <v>531</v>
      </c>
      <c r="D223" s="287">
        <v>3</v>
      </c>
      <c r="E223" s="287">
        <v>6</v>
      </c>
      <c r="F223" s="288">
        <f t="shared" si="24"/>
        <v>9</v>
      </c>
      <c r="G223" s="289">
        <v>15.2</v>
      </c>
      <c r="H223" s="289">
        <v>15.2</v>
      </c>
      <c r="I223" s="289">
        <v>17.2</v>
      </c>
      <c r="J223" s="290"/>
      <c r="K223" s="288">
        <f t="shared" si="25"/>
        <v>47.599999999999994</v>
      </c>
      <c r="L223" s="287">
        <v>0</v>
      </c>
      <c r="M223" s="287">
        <v>0</v>
      </c>
      <c r="N223" s="288">
        <f t="shared" si="26"/>
        <v>0</v>
      </c>
      <c r="O223"/>
      <c r="P223"/>
      <c r="Q223" s="293">
        <f t="shared" si="27"/>
        <v>0</v>
      </c>
      <c r="R223" s="268"/>
      <c r="S223" s="268"/>
      <c r="T223" s="268"/>
      <c r="U223" s="268"/>
      <c r="V223" s="268"/>
      <c r="W223" s="268"/>
      <c r="X223" s="268"/>
      <c r="Y223" s="268"/>
      <c r="Z223" s="297"/>
      <c r="AA223" s="294"/>
      <c r="AB223" s="212">
        <f t="shared" si="23"/>
        <v>56.599999999999994</v>
      </c>
      <c r="AC223" s="39">
        <f t="shared" si="28"/>
        <v>56.599999999999994</v>
      </c>
      <c r="AD223" s="216"/>
      <c r="AE223" s="31" t="s">
        <v>463</v>
      </c>
    </row>
    <row r="224" spans="2:30" ht="12.75">
      <c r="B224" s="2" t="s">
        <v>535</v>
      </c>
      <c r="D224" s="287">
        <v>3</v>
      </c>
      <c r="E224" s="287">
        <v>4</v>
      </c>
      <c r="F224" s="288">
        <f t="shared" si="24"/>
        <v>7</v>
      </c>
      <c r="G224" s="289">
        <v>14.4</v>
      </c>
      <c r="H224" s="289">
        <v>13.2</v>
      </c>
      <c r="I224" s="289">
        <v>20</v>
      </c>
      <c r="J224" s="290"/>
      <c r="K224" s="288">
        <f t="shared" si="25"/>
        <v>47.6</v>
      </c>
      <c r="L224" s="287">
        <v>5.55</v>
      </c>
      <c r="M224" s="287">
        <v>4.95</v>
      </c>
      <c r="N224" s="288">
        <f t="shared" si="26"/>
        <v>10.5</v>
      </c>
      <c r="O224" s="291"/>
      <c r="P224" s="295"/>
      <c r="Q224" s="293">
        <f t="shared" si="27"/>
        <v>0</v>
      </c>
      <c r="R224" s="268"/>
      <c r="S224" s="268"/>
      <c r="T224" s="268"/>
      <c r="U224" s="268"/>
      <c r="V224" s="268"/>
      <c r="W224" s="268"/>
      <c r="X224" s="268"/>
      <c r="Y224" s="268"/>
      <c r="Z224" s="296">
        <v>10.5</v>
      </c>
      <c r="AA224" s="294"/>
      <c r="AB224" s="212">
        <f t="shared" si="23"/>
        <v>75.6</v>
      </c>
      <c r="AC224" s="39">
        <f t="shared" si="28"/>
        <v>75.6</v>
      </c>
      <c r="AD224" s="216" t="str">
        <f t="shared" si="29"/>
        <v>8/Ц (врло добар)</v>
      </c>
    </row>
    <row r="225" spans="2:30" ht="12.75">
      <c r="B225" s="2" t="s">
        <v>536</v>
      </c>
      <c r="D225" s="287">
        <v>3</v>
      </c>
      <c r="E225" s="287">
        <v>4</v>
      </c>
      <c r="F225" s="288">
        <f t="shared" si="24"/>
        <v>7</v>
      </c>
      <c r="G225" s="289">
        <v>14.4</v>
      </c>
      <c r="H225" s="289">
        <v>13.2</v>
      </c>
      <c r="I225" s="289">
        <v>20</v>
      </c>
      <c r="J225" s="290"/>
      <c r="K225" s="288">
        <f t="shared" si="25"/>
        <v>47.6</v>
      </c>
      <c r="L225" s="287">
        <v>4.5</v>
      </c>
      <c r="M225" s="287">
        <v>3.75</v>
      </c>
      <c r="N225" s="288">
        <f t="shared" si="26"/>
        <v>8.25</v>
      </c>
      <c r="O225" s="291"/>
      <c r="P225" s="295"/>
      <c r="Q225" s="293">
        <f t="shared" si="27"/>
        <v>0</v>
      </c>
      <c r="R225" s="268"/>
      <c r="S225" s="268"/>
      <c r="T225" s="268"/>
      <c r="U225" s="268"/>
      <c r="V225" s="268"/>
      <c r="W225" s="268"/>
      <c r="X225" s="268"/>
      <c r="Y225" s="268"/>
      <c r="Z225" s="296">
        <v>8.25</v>
      </c>
      <c r="AA225" s="294"/>
      <c r="AB225" s="212">
        <f t="shared" si="23"/>
        <v>71.1</v>
      </c>
      <c r="AC225" s="39">
        <f t="shared" si="28"/>
        <v>71.1</v>
      </c>
      <c r="AD225" s="216" t="str">
        <f t="shared" si="29"/>
        <v>8/Ц (врло добар)</v>
      </c>
    </row>
    <row r="226" spans="2:30" ht="12.75">
      <c r="B226" s="2" t="s">
        <v>537</v>
      </c>
      <c r="D226" s="287">
        <v>3</v>
      </c>
      <c r="E226" s="287">
        <v>4.5</v>
      </c>
      <c r="F226" s="288">
        <f t="shared" si="24"/>
        <v>7.5</v>
      </c>
      <c r="G226" s="289">
        <v>14.4</v>
      </c>
      <c r="H226" s="289">
        <v>13.2</v>
      </c>
      <c r="I226" s="289">
        <v>20</v>
      </c>
      <c r="J226" s="290"/>
      <c r="K226" s="288">
        <f t="shared" si="25"/>
        <v>47.6</v>
      </c>
      <c r="L226" s="287">
        <v>5.4</v>
      </c>
      <c r="M226" s="287">
        <v>0</v>
      </c>
      <c r="N226" s="288">
        <f t="shared" si="26"/>
        <v>5.4</v>
      </c>
      <c r="O226" s="291"/>
      <c r="P226" s="295"/>
      <c r="Q226" s="293">
        <f t="shared" si="27"/>
        <v>0</v>
      </c>
      <c r="R226" s="268"/>
      <c r="S226" s="268" t="s">
        <v>581</v>
      </c>
      <c r="T226" s="268"/>
      <c r="U226" s="268"/>
      <c r="V226" s="268"/>
      <c r="W226" s="268"/>
      <c r="X226" s="268"/>
      <c r="Y226" s="268"/>
      <c r="Z226" s="355">
        <v>10.5</v>
      </c>
      <c r="AA226" s="294"/>
      <c r="AB226" s="212">
        <f t="shared" si="23"/>
        <v>71</v>
      </c>
      <c r="AC226" s="39">
        <f t="shared" si="28"/>
        <v>71</v>
      </c>
      <c r="AD226" s="216" t="str">
        <f t="shared" si="29"/>
        <v>8/Ц (врло добар)</v>
      </c>
    </row>
    <row r="227" spans="1:31" ht="15">
      <c r="A227" s="1" t="s">
        <v>668</v>
      </c>
      <c r="B227" s="352" t="s">
        <v>540</v>
      </c>
      <c r="D227" s="287">
        <v>2</v>
      </c>
      <c r="E227" s="287">
        <v>2</v>
      </c>
      <c r="F227" s="288">
        <f t="shared" si="24"/>
        <v>4</v>
      </c>
      <c r="G227" s="289">
        <v>11.2</v>
      </c>
      <c r="H227" s="289">
        <v>11.2</v>
      </c>
      <c r="I227" s="298"/>
      <c r="J227" s="290"/>
      <c r="K227" s="288">
        <f t="shared" si="25"/>
        <v>22.4</v>
      </c>
      <c r="L227" s="287">
        <v>0</v>
      </c>
      <c r="M227" s="287">
        <v>0</v>
      </c>
      <c r="N227" s="288">
        <f t="shared" si="26"/>
        <v>0</v>
      </c>
      <c r="O227" s="269"/>
      <c r="P227" s="269"/>
      <c r="Q227" s="293">
        <f t="shared" si="27"/>
        <v>0</v>
      </c>
      <c r="R227" s="268"/>
      <c r="S227" s="268"/>
      <c r="T227" s="268"/>
      <c r="U227" s="268"/>
      <c r="V227" s="268"/>
      <c r="W227" s="268"/>
      <c r="X227" s="268"/>
      <c r="Y227" s="268"/>
      <c r="Z227" s="297"/>
      <c r="AA227" s="294"/>
      <c r="AB227" s="212">
        <f t="shared" si="23"/>
        <v>26.4</v>
      </c>
      <c r="AC227" s="39">
        <f t="shared" si="28"/>
        <v>26.4</v>
      </c>
      <c r="AD227" s="224" t="str">
        <f t="shared" si="29"/>
        <v>5/Ф (није положио)</v>
      </c>
      <c r="AE227" s="336" t="s">
        <v>672</v>
      </c>
    </row>
    <row r="228" spans="2:31" ht="12.75">
      <c r="B228" s="2" t="s">
        <v>520</v>
      </c>
      <c r="D228" s="287">
        <v>4</v>
      </c>
      <c r="E228" s="287">
        <v>6</v>
      </c>
      <c r="F228" s="288">
        <f t="shared" si="24"/>
        <v>10</v>
      </c>
      <c r="G228" s="289">
        <v>18.6</v>
      </c>
      <c r="H228" s="289">
        <v>20</v>
      </c>
      <c r="I228" s="289">
        <v>18.6</v>
      </c>
      <c r="J228" s="290"/>
      <c r="K228" s="288">
        <f t="shared" si="25"/>
        <v>57.2</v>
      </c>
      <c r="L228" s="287">
        <v>6.15</v>
      </c>
      <c r="M228" s="287">
        <v>6</v>
      </c>
      <c r="N228" s="288">
        <f t="shared" si="26"/>
        <v>12.15</v>
      </c>
      <c r="O228" s="291"/>
      <c r="P228" s="295"/>
      <c r="Q228" s="293">
        <f t="shared" si="27"/>
        <v>0</v>
      </c>
      <c r="R228" s="268"/>
      <c r="S228" s="268"/>
      <c r="T228" s="268"/>
      <c r="U228" s="268"/>
      <c r="V228" s="268"/>
      <c r="W228" s="268"/>
      <c r="X228" s="268"/>
      <c r="Y228" s="268"/>
      <c r="Z228" s="296">
        <v>12.15</v>
      </c>
      <c r="AA228" s="294"/>
      <c r="AB228" s="212">
        <f t="shared" si="23"/>
        <v>91.50000000000001</v>
      </c>
      <c r="AC228" s="39">
        <f t="shared" si="28"/>
        <v>91.50000000000001</v>
      </c>
      <c r="AD228" s="216" t="str">
        <f t="shared" si="29"/>
        <v>10/A (изузетан одличан)</v>
      </c>
      <c r="AE228" s="428"/>
    </row>
    <row r="229" spans="1:32" ht="15">
      <c r="A229" s="1" t="s">
        <v>666</v>
      </c>
      <c r="B229" s="352" t="s">
        <v>579</v>
      </c>
      <c r="D229" s="287">
        <v>1</v>
      </c>
      <c r="E229" s="287">
        <v>2</v>
      </c>
      <c r="F229" s="288">
        <f t="shared" si="24"/>
        <v>3</v>
      </c>
      <c r="G229" s="289">
        <v>11.2</v>
      </c>
      <c r="H229" s="289">
        <v>11.2</v>
      </c>
      <c r="I229" s="298"/>
      <c r="J229" s="290"/>
      <c r="K229" s="288">
        <f t="shared" si="25"/>
        <v>22.4</v>
      </c>
      <c r="L229" s="287">
        <v>1</v>
      </c>
      <c r="M229" s="287">
        <v>0</v>
      </c>
      <c r="N229" s="288">
        <f t="shared" si="26"/>
        <v>1</v>
      </c>
      <c r="O229"/>
      <c r="P229"/>
      <c r="Q229" s="293">
        <f t="shared" si="27"/>
        <v>0</v>
      </c>
      <c r="R229" s="268"/>
      <c r="S229" s="268"/>
      <c r="T229" s="268"/>
      <c r="U229" s="268"/>
      <c r="V229" s="268"/>
      <c r="W229" s="268"/>
      <c r="X229" s="268"/>
      <c r="Y229" s="268"/>
      <c r="Z229" s="297"/>
      <c r="AA229" s="294"/>
      <c r="AB229" s="212">
        <f t="shared" si="23"/>
        <v>26.4</v>
      </c>
      <c r="AC229" s="39">
        <f t="shared" si="28"/>
        <v>26.4</v>
      </c>
      <c r="AD229" s="224" t="str">
        <f t="shared" si="29"/>
        <v>5/Ф (није положио)</v>
      </c>
      <c r="AE229" s="438" t="s">
        <v>670</v>
      </c>
      <c r="AF229" s="413"/>
    </row>
    <row r="230" spans="1:32" ht="15">
      <c r="A230" s="1" t="s">
        <v>667</v>
      </c>
      <c r="B230" s="352" t="s">
        <v>530</v>
      </c>
      <c r="D230" s="287">
        <v>2</v>
      </c>
      <c r="E230" s="287">
        <v>3</v>
      </c>
      <c r="F230" s="288">
        <f t="shared" si="24"/>
        <v>5</v>
      </c>
      <c r="G230" s="289">
        <v>15.2</v>
      </c>
      <c r="H230" s="289">
        <v>14.4</v>
      </c>
      <c r="I230" s="298"/>
      <c r="J230" s="290"/>
      <c r="K230" s="288">
        <f t="shared" si="25"/>
        <v>29.6</v>
      </c>
      <c r="L230" s="287">
        <v>0</v>
      </c>
      <c r="M230" s="287">
        <v>0</v>
      </c>
      <c r="N230" s="288">
        <f t="shared" si="26"/>
        <v>0</v>
      </c>
      <c r="O230"/>
      <c r="P230"/>
      <c r="Q230" s="293">
        <f t="shared" si="27"/>
        <v>0</v>
      </c>
      <c r="R230" s="268"/>
      <c r="S230" s="268"/>
      <c r="T230" s="268"/>
      <c r="U230" s="268"/>
      <c r="V230" s="268"/>
      <c r="W230" s="268"/>
      <c r="X230" s="268"/>
      <c r="Y230" s="268"/>
      <c r="Z230" s="297"/>
      <c r="AA230" s="294"/>
      <c r="AB230" s="212">
        <f t="shared" si="23"/>
        <v>34.6</v>
      </c>
      <c r="AC230" s="39">
        <f t="shared" si="28"/>
        <v>34.6</v>
      </c>
      <c r="AD230" s="224" t="str">
        <f t="shared" si="29"/>
        <v>5/Ф (није положио)</v>
      </c>
      <c r="AE230" s="438" t="s">
        <v>670</v>
      </c>
      <c r="AF230" s="413"/>
    </row>
    <row r="231" spans="2:31" ht="12.75">
      <c r="B231" s="2" t="s">
        <v>515</v>
      </c>
      <c r="D231" s="287">
        <v>4</v>
      </c>
      <c r="E231" s="287">
        <v>6</v>
      </c>
      <c r="F231" s="288">
        <f t="shared" si="24"/>
        <v>10</v>
      </c>
      <c r="G231" s="289">
        <v>20</v>
      </c>
      <c r="H231" s="289">
        <v>15.2</v>
      </c>
      <c r="I231" s="289">
        <v>20</v>
      </c>
      <c r="J231" s="290"/>
      <c r="K231" s="288">
        <f t="shared" si="25"/>
        <v>55.2</v>
      </c>
      <c r="L231" s="287">
        <v>6.6</v>
      </c>
      <c r="M231" s="287">
        <v>7</v>
      </c>
      <c r="N231" s="288">
        <f t="shared" si="26"/>
        <v>13.6</v>
      </c>
      <c r="O231" s="291"/>
      <c r="P231" s="295"/>
      <c r="Q231" s="293">
        <f t="shared" si="27"/>
        <v>0</v>
      </c>
      <c r="R231" s="268"/>
      <c r="S231" s="268"/>
      <c r="T231" s="268"/>
      <c r="U231" s="268"/>
      <c r="V231" s="268"/>
      <c r="W231" s="268"/>
      <c r="X231" s="268"/>
      <c r="Y231" s="268"/>
      <c r="Z231" s="296">
        <v>13.6</v>
      </c>
      <c r="AA231" s="294"/>
      <c r="AB231" s="212">
        <f t="shared" si="23"/>
        <v>92.39999999999999</v>
      </c>
      <c r="AC231" s="39">
        <f t="shared" si="28"/>
        <v>92.39999999999999</v>
      </c>
      <c r="AD231" s="216" t="str">
        <f t="shared" si="29"/>
        <v>10/A (изузетан одличан)</v>
      </c>
      <c r="AE231" s="429"/>
    </row>
    <row r="232" spans="2:30" ht="12.75">
      <c r="B232" s="2" t="s">
        <v>561</v>
      </c>
      <c r="D232" s="287">
        <v>4</v>
      </c>
      <c r="E232" s="287">
        <v>5</v>
      </c>
      <c r="F232" s="288">
        <f t="shared" si="24"/>
        <v>9</v>
      </c>
      <c r="G232" s="289">
        <v>15.2</v>
      </c>
      <c r="H232" s="289">
        <v>13.2</v>
      </c>
      <c r="I232" s="289">
        <v>14.4</v>
      </c>
      <c r="J232" s="290"/>
      <c r="K232" s="288">
        <f t="shared" si="25"/>
        <v>42.8</v>
      </c>
      <c r="L232" s="287">
        <v>4.65</v>
      </c>
      <c r="M232" s="287">
        <v>6.75</v>
      </c>
      <c r="N232" s="288">
        <f t="shared" si="26"/>
        <v>11.4</v>
      </c>
      <c r="O232" s="291"/>
      <c r="P232" s="295"/>
      <c r="Q232" s="293">
        <f t="shared" si="27"/>
        <v>0</v>
      </c>
      <c r="R232" s="268"/>
      <c r="S232" s="268"/>
      <c r="T232" s="268"/>
      <c r="U232" s="268"/>
      <c r="V232" s="268"/>
      <c r="W232" s="268"/>
      <c r="X232" s="268"/>
      <c r="Y232" s="268"/>
      <c r="Z232" s="296">
        <v>11.4</v>
      </c>
      <c r="AA232" s="294"/>
      <c r="AB232" s="212">
        <f t="shared" si="23"/>
        <v>74.6</v>
      </c>
      <c r="AC232" s="39">
        <f t="shared" si="28"/>
        <v>74.6</v>
      </c>
      <c r="AD232" s="216" t="str">
        <f t="shared" si="29"/>
        <v>8/Ц (врло добар)</v>
      </c>
    </row>
    <row r="233" spans="2:31" ht="15">
      <c r="B233" s="299" t="s">
        <v>511</v>
      </c>
      <c r="D233" s="287">
        <v>1</v>
      </c>
      <c r="E233" s="287">
        <v>1</v>
      </c>
      <c r="F233" s="288">
        <f t="shared" si="24"/>
        <v>2</v>
      </c>
      <c r="G233" s="289">
        <v>15.2</v>
      </c>
      <c r="H233" s="289">
        <v>11.2</v>
      </c>
      <c r="I233" s="298"/>
      <c r="J233" s="290"/>
      <c r="K233" s="288">
        <f t="shared" si="25"/>
        <v>26.4</v>
      </c>
      <c r="L233" s="287">
        <v>1</v>
      </c>
      <c r="M233" s="287">
        <v>0</v>
      </c>
      <c r="N233" s="288">
        <f t="shared" si="26"/>
        <v>1</v>
      </c>
      <c r="O233" s="291"/>
      <c r="P233" s="295"/>
      <c r="Q233" s="293">
        <f t="shared" si="27"/>
        <v>0</v>
      </c>
      <c r="R233" s="268"/>
      <c r="S233" s="268"/>
      <c r="T233" s="268"/>
      <c r="U233" s="268"/>
      <c r="V233" s="268"/>
      <c r="W233" s="268"/>
      <c r="X233" s="268"/>
      <c r="Y233" s="268"/>
      <c r="Z233" s="297"/>
      <c r="AA233" s="294"/>
      <c r="AB233" s="212">
        <f t="shared" si="23"/>
        <v>29.4</v>
      </c>
      <c r="AC233" s="39">
        <f t="shared" si="28"/>
        <v>29.4</v>
      </c>
      <c r="AD233" s="216"/>
      <c r="AE233" s="31" t="s">
        <v>463</v>
      </c>
    </row>
    <row r="234" spans="2:31" ht="15">
      <c r="B234" s="2" t="s">
        <v>516</v>
      </c>
      <c r="D234" s="287">
        <v>2</v>
      </c>
      <c r="E234" s="287">
        <v>6</v>
      </c>
      <c r="F234" s="288">
        <f t="shared" si="24"/>
        <v>8</v>
      </c>
      <c r="G234" s="289">
        <v>20</v>
      </c>
      <c r="H234" s="289">
        <v>15.2</v>
      </c>
      <c r="I234" s="289">
        <v>17.2</v>
      </c>
      <c r="J234" s="290"/>
      <c r="K234" s="288">
        <f t="shared" si="25"/>
        <v>52.400000000000006</v>
      </c>
      <c r="L234" s="287">
        <v>7</v>
      </c>
      <c r="M234" s="287">
        <v>0</v>
      </c>
      <c r="N234" s="288">
        <f t="shared" si="26"/>
        <v>7</v>
      </c>
      <c r="O234" s="291"/>
      <c r="P234" s="295"/>
      <c r="Q234" s="293">
        <v>6.45</v>
      </c>
      <c r="R234" s="268"/>
      <c r="S234" s="268"/>
      <c r="T234" s="268"/>
      <c r="U234" s="268"/>
      <c r="V234" s="268" t="s">
        <v>583</v>
      </c>
      <c r="W234" s="268"/>
      <c r="X234" s="268"/>
      <c r="Y234" s="268"/>
      <c r="Z234" s="297">
        <v>11.7</v>
      </c>
      <c r="AA234" s="294"/>
      <c r="AB234" s="212">
        <f t="shared" si="23"/>
        <v>85.55000000000001</v>
      </c>
      <c r="AC234" s="39">
        <f t="shared" si="28"/>
        <v>85.55000000000001</v>
      </c>
      <c r="AD234" s="216" t="str">
        <f t="shared" si="29"/>
        <v>9/Б (одличан)</v>
      </c>
      <c r="AE234" s="31"/>
    </row>
    <row r="235" spans="1:30" ht="12.75">
      <c r="A235" s="1" t="s">
        <v>569</v>
      </c>
      <c r="B235" s="2" t="s">
        <v>551</v>
      </c>
      <c r="D235" s="287">
        <v>3</v>
      </c>
      <c r="E235" s="287">
        <v>2</v>
      </c>
      <c r="F235" s="288">
        <f t="shared" si="24"/>
        <v>5</v>
      </c>
      <c r="G235" s="289">
        <v>11.2</v>
      </c>
      <c r="H235" s="289">
        <v>11.2</v>
      </c>
      <c r="I235" s="289">
        <v>13.2</v>
      </c>
      <c r="J235" s="290"/>
      <c r="K235" s="288">
        <f t="shared" si="25"/>
        <v>35.599999999999994</v>
      </c>
      <c r="L235" s="287">
        <v>0</v>
      </c>
      <c r="M235" s="287">
        <v>0</v>
      </c>
      <c r="N235" s="288">
        <f t="shared" si="26"/>
        <v>0</v>
      </c>
      <c r="O235" s="291"/>
      <c r="P235" s="295"/>
      <c r="Q235" s="293">
        <f t="shared" si="27"/>
        <v>0</v>
      </c>
      <c r="R235" s="268"/>
      <c r="S235" s="301" t="s">
        <v>581</v>
      </c>
      <c r="T235" s="268"/>
      <c r="U235" s="268"/>
      <c r="V235" s="268"/>
      <c r="W235" s="268"/>
      <c r="X235" s="268"/>
      <c r="Y235" s="268"/>
      <c r="Z235" s="355">
        <v>10.5</v>
      </c>
      <c r="AA235" s="294"/>
      <c r="AB235" s="212">
        <f t="shared" si="23"/>
        <v>51.099999999999994</v>
      </c>
      <c r="AC235" s="39">
        <f t="shared" si="28"/>
        <v>51.099999999999994</v>
      </c>
      <c r="AD235" s="216" t="str">
        <f aca="true" t="shared" si="30" ref="AD235:AD241">IF(AC235&gt;90.9,"10/A (изузетан одличан)",IF(AC235&gt;80.9,"9/Б (одличан)",IF(AC235&gt;70.9,"8/Ц (врло добар)",IF(AC235&gt;60.9,"7/Д (добар)",IF(AC235&gt;50.9,"6/Е (довољан)","5/Ф (није положио)")))))</f>
        <v>6/Е (довољан)</v>
      </c>
    </row>
    <row r="236" spans="1:30" ht="12.75">
      <c r="A236" s="1" t="s">
        <v>584</v>
      </c>
      <c r="B236" s="2" t="s">
        <v>563</v>
      </c>
      <c r="D236" s="287">
        <v>1</v>
      </c>
      <c r="E236" s="287">
        <v>3</v>
      </c>
      <c r="F236" s="288">
        <f t="shared" si="24"/>
        <v>4</v>
      </c>
      <c r="G236" s="289">
        <v>15.2</v>
      </c>
      <c r="H236" s="289">
        <v>15.2</v>
      </c>
      <c r="I236" s="289">
        <v>15.2</v>
      </c>
      <c r="J236" s="290"/>
      <c r="K236" s="288">
        <f t="shared" si="25"/>
        <v>45.599999999999994</v>
      </c>
      <c r="L236" s="287">
        <v>3.9</v>
      </c>
      <c r="M236" s="287">
        <v>4.05</v>
      </c>
      <c r="N236" s="288">
        <f t="shared" si="26"/>
        <v>7.949999999999999</v>
      </c>
      <c r="O236" s="291"/>
      <c r="P236" s="295"/>
      <c r="Q236" s="293">
        <f t="shared" si="27"/>
        <v>0</v>
      </c>
      <c r="R236" s="268"/>
      <c r="S236" s="268"/>
      <c r="T236" s="268"/>
      <c r="U236" s="268"/>
      <c r="V236" s="268"/>
      <c r="W236" s="268"/>
      <c r="X236" s="268"/>
      <c r="Y236" s="268"/>
      <c r="Z236" s="296">
        <v>7.95</v>
      </c>
      <c r="AA236" s="294"/>
      <c r="AB236" s="212">
        <f t="shared" si="23"/>
        <v>65.5</v>
      </c>
      <c r="AC236" s="39">
        <f t="shared" si="28"/>
        <v>65.5</v>
      </c>
      <c r="AD236" s="216" t="str">
        <f t="shared" si="30"/>
        <v>7/Д (добар)</v>
      </c>
    </row>
    <row r="237" spans="1:30" ht="12.75">
      <c r="A237" s="1" t="s">
        <v>575</v>
      </c>
      <c r="B237" s="2" t="s">
        <v>538</v>
      </c>
      <c r="D237" s="287">
        <v>0</v>
      </c>
      <c r="E237" s="287">
        <v>4</v>
      </c>
      <c r="F237" s="288">
        <f t="shared" si="24"/>
        <v>4</v>
      </c>
      <c r="G237" s="289">
        <v>14.4</v>
      </c>
      <c r="H237" s="289">
        <v>11.2</v>
      </c>
      <c r="I237" s="289">
        <v>16</v>
      </c>
      <c r="J237" s="290"/>
      <c r="K237" s="288">
        <f t="shared" si="25"/>
        <v>41.6</v>
      </c>
      <c r="L237" s="287">
        <v>6</v>
      </c>
      <c r="M237" s="287">
        <v>5.55</v>
      </c>
      <c r="N237" s="288">
        <f t="shared" si="26"/>
        <v>11.55</v>
      </c>
      <c r="O237" s="291"/>
      <c r="P237" s="295"/>
      <c r="Q237" s="293">
        <f t="shared" si="27"/>
        <v>0</v>
      </c>
      <c r="R237" s="268"/>
      <c r="S237" s="268"/>
      <c r="T237" s="268"/>
      <c r="U237" s="268"/>
      <c r="V237" s="268"/>
      <c r="W237" s="268"/>
      <c r="X237" s="268"/>
      <c r="Y237" s="268"/>
      <c r="Z237" s="296">
        <v>11.55</v>
      </c>
      <c r="AA237" s="294"/>
      <c r="AB237" s="212">
        <f t="shared" si="23"/>
        <v>68.7</v>
      </c>
      <c r="AC237" s="39">
        <f t="shared" si="28"/>
        <v>68.7</v>
      </c>
      <c r="AD237" s="216" t="str">
        <f t="shared" si="30"/>
        <v>7/Д (добар)</v>
      </c>
    </row>
    <row r="238" spans="1:31" ht="15">
      <c r="A238" s="1" t="s">
        <v>586</v>
      </c>
      <c r="B238" s="2" t="s">
        <v>521</v>
      </c>
      <c r="D238" s="287">
        <v>4</v>
      </c>
      <c r="E238" s="287">
        <v>6</v>
      </c>
      <c r="F238" s="288">
        <f t="shared" si="24"/>
        <v>10</v>
      </c>
      <c r="G238" s="289">
        <v>18.6</v>
      </c>
      <c r="H238" s="289">
        <v>20</v>
      </c>
      <c r="I238" s="289">
        <v>15.6</v>
      </c>
      <c r="J238" s="290"/>
      <c r="K238" s="288">
        <f t="shared" si="25"/>
        <v>54.2</v>
      </c>
      <c r="L238" s="287">
        <v>1</v>
      </c>
      <c r="M238" s="287">
        <v>0</v>
      </c>
      <c r="N238" s="288">
        <f t="shared" si="26"/>
        <v>1</v>
      </c>
      <c r="O238" s="291"/>
      <c r="P238" s="295"/>
      <c r="Q238" s="293">
        <f t="shared" si="27"/>
        <v>0</v>
      </c>
      <c r="R238" s="268"/>
      <c r="S238" s="268"/>
      <c r="T238" s="268">
        <v>5</v>
      </c>
      <c r="U238" s="268"/>
      <c r="V238" s="301" t="s">
        <v>588</v>
      </c>
      <c r="W238" s="268"/>
      <c r="X238" s="268"/>
      <c r="Y238" s="268"/>
      <c r="Z238" s="297">
        <v>7.8</v>
      </c>
      <c r="AA238" s="294"/>
      <c r="AB238" s="212">
        <f t="shared" si="23"/>
        <v>73</v>
      </c>
      <c r="AC238" s="39">
        <f t="shared" si="28"/>
        <v>73</v>
      </c>
      <c r="AD238" s="216" t="str">
        <f t="shared" si="30"/>
        <v>8/Ц (врло добар)</v>
      </c>
      <c r="AE238" s="31"/>
    </row>
    <row r="239" spans="1:30" ht="14.25">
      <c r="A239" s="1" t="s">
        <v>567</v>
      </c>
      <c r="B239" s="2" t="s">
        <v>548</v>
      </c>
      <c r="D239" s="287">
        <v>4</v>
      </c>
      <c r="E239" s="287">
        <v>3</v>
      </c>
      <c r="F239" s="288">
        <f t="shared" si="24"/>
        <v>7</v>
      </c>
      <c r="G239" s="289">
        <v>11.2</v>
      </c>
      <c r="H239" s="289">
        <v>11.2</v>
      </c>
      <c r="I239" s="289">
        <v>11.2</v>
      </c>
      <c r="J239" s="290"/>
      <c r="K239" s="288">
        <f t="shared" si="25"/>
        <v>33.599999999999994</v>
      </c>
      <c r="L239" s="287">
        <v>1</v>
      </c>
      <c r="M239" s="287">
        <v>1</v>
      </c>
      <c r="N239" s="288">
        <f t="shared" si="26"/>
        <v>2</v>
      </c>
      <c r="O239" s="291"/>
      <c r="P239" s="295"/>
      <c r="Q239" s="293">
        <f t="shared" si="27"/>
        <v>0</v>
      </c>
      <c r="R239" s="268"/>
      <c r="S239" s="268"/>
      <c r="T239" s="268">
        <v>6</v>
      </c>
      <c r="U239" s="268"/>
      <c r="V239" s="268"/>
      <c r="W239" s="268"/>
      <c r="X239" s="268"/>
      <c r="Y239" s="268"/>
      <c r="Z239" s="300">
        <v>8.4</v>
      </c>
      <c r="AA239" s="294"/>
      <c r="AB239" s="212">
        <f t="shared" si="23"/>
        <v>50.99999999999999</v>
      </c>
      <c r="AC239" s="39">
        <f t="shared" si="28"/>
        <v>50.99999999999999</v>
      </c>
      <c r="AD239" s="216" t="str">
        <f t="shared" si="30"/>
        <v>6/Е (довољан)</v>
      </c>
    </row>
    <row r="240" spans="2:30" ht="12.75">
      <c r="B240" s="285" t="s">
        <v>445</v>
      </c>
      <c r="D240" s="287">
        <v>0</v>
      </c>
      <c r="E240" s="287">
        <v>0</v>
      </c>
      <c r="F240" s="288">
        <f t="shared" si="24"/>
        <v>0</v>
      </c>
      <c r="G240" s="289">
        <v>10.4</v>
      </c>
      <c r="H240" s="289">
        <v>11.2</v>
      </c>
      <c r="I240" s="289">
        <v>11.2</v>
      </c>
      <c r="J240" s="290"/>
      <c r="K240" s="288">
        <f t="shared" si="25"/>
        <v>32.8</v>
      </c>
      <c r="L240" s="287">
        <v>6</v>
      </c>
      <c r="M240" s="287">
        <v>4.75</v>
      </c>
      <c r="N240" s="288">
        <f t="shared" si="26"/>
        <v>10.75</v>
      </c>
      <c r="O240" s="291"/>
      <c r="P240" s="295"/>
      <c r="Q240" s="293">
        <f t="shared" si="27"/>
        <v>0</v>
      </c>
      <c r="R240" s="268"/>
      <c r="S240" s="268"/>
      <c r="T240" s="268"/>
      <c r="U240" s="268"/>
      <c r="V240" s="268"/>
      <c r="W240" s="268"/>
      <c r="X240" s="268"/>
      <c r="Y240" s="268"/>
      <c r="Z240" s="296">
        <v>10.75</v>
      </c>
      <c r="AA240" s="294"/>
      <c r="AB240" s="212">
        <f t="shared" si="23"/>
        <v>54.3</v>
      </c>
      <c r="AC240" s="39">
        <f t="shared" si="28"/>
        <v>54.3</v>
      </c>
      <c r="AD240" s="216" t="str">
        <f t="shared" si="30"/>
        <v>6/Е (довољан)</v>
      </c>
    </row>
    <row r="241" spans="2:30" ht="14.25">
      <c r="B241" s="2" t="s">
        <v>542</v>
      </c>
      <c r="D241" s="287">
        <v>4</v>
      </c>
      <c r="E241" s="287">
        <v>3</v>
      </c>
      <c r="F241" s="288">
        <f t="shared" si="24"/>
        <v>7</v>
      </c>
      <c r="G241" s="289">
        <v>11.2</v>
      </c>
      <c r="H241" s="289">
        <v>11.2</v>
      </c>
      <c r="I241" s="289">
        <v>11.2</v>
      </c>
      <c r="J241" s="290"/>
      <c r="K241" s="288">
        <f t="shared" si="25"/>
        <v>33.599999999999994</v>
      </c>
      <c r="L241" s="287">
        <v>1</v>
      </c>
      <c r="M241" s="287">
        <v>1</v>
      </c>
      <c r="N241" s="288">
        <f t="shared" si="26"/>
        <v>2</v>
      </c>
      <c r="O241" s="291"/>
      <c r="P241" s="295"/>
      <c r="Q241" s="293">
        <f t="shared" si="27"/>
        <v>0</v>
      </c>
      <c r="R241" s="268"/>
      <c r="S241" s="268"/>
      <c r="T241" s="268"/>
      <c r="U241" s="268">
        <v>7</v>
      </c>
      <c r="V241" s="268"/>
      <c r="W241" s="268"/>
      <c r="X241" s="268"/>
      <c r="Y241" s="268"/>
      <c r="Z241" s="300">
        <v>9.9</v>
      </c>
      <c r="AA241" s="294"/>
      <c r="AB241" s="212">
        <f t="shared" si="23"/>
        <v>52.49999999999999</v>
      </c>
      <c r="AC241" s="39">
        <f t="shared" si="28"/>
        <v>52.49999999999999</v>
      </c>
      <c r="AD241" s="216" t="str">
        <f t="shared" si="30"/>
        <v>6/Е (довољан)</v>
      </c>
    </row>
    <row r="242" spans="1:30" ht="12.75">
      <c r="A242" s="269" t="s">
        <v>570</v>
      </c>
      <c r="B242" s="2" t="s">
        <v>552</v>
      </c>
      <c r="D242" s="287">
        <v>3</v>
      </c>
      <c r="E242" s="287">
        <v>6</v>
      </c>
      <c r="F242" s="288">
        <f t="shared" si="24"/>
        <v>9</v>
      </c>
      <c r="G242" s="289">
        <v>18</v>
      </c>
      <c r="H242" s="289">
        <v>17.2</v>
      </c>
      <c r="I242" s="289">
        <v>13.6</v>
      </c>
      <c r="J242" s="290"/>
      <c r="K242" s="288">
        <f t="shared" si="25"/>
        <v>48.800000000000004</v>
      </c>
      <c r="L242" s="287">
        <v>4.8</v>
      </c>
      <c r="M242" s="287">
        <v>4.2</v>
      </c>
      <c r="N242" s="288">
        <f t="shared" si="26"/>
        <v>9</v>
      </c>
      <c r="O242" s="291"/>
      <c r="P242" s="295"/>
      <c r="Q242" s="293">
        <f t="shared" si="27"/>
        <v>0</v>
      </c>
      <c r="R242" s="268"/>
      <c r="S242" s="268"/>
      <c r="T242" s="268"/>
      <c r="U242" s="268"/>
      <c r="V242" s="268"/>
      <c r="W242" s="268"/>
      <c r="X242" s="268"/>
      <c r="Y242" s="268"/>
      <c r="Z242" s="296">
        <v>9</v>
      </c>
      <c r="AA242" s="294"/>
      <c r="AB242" s="212">
        <f t="shared" si="23"/>
        <v>75.80000000000001</v>
      </c>
      <c r="AC242" s="39">
        <f t="shared" si="28"/>
        <v>75.80000000000001</v>
      </c>
      <c r="AD242" t="str">
        <f aca="true" t="shared" si="31" ref="AD242:AD256">IF(AC242&gt;90.9,"10/A (изузетан одличан)",IF(AC242&gt;80.9,"9/Б (одличан)",IF(AC242&gt;70.9,"8/Ц (врло добар)",IF(AC242&gt;60.9,"7/Д (добар)",IF(AC242&gt;50.9,"6/Е (довољан)","5/Ф (није положио)")))))</f>
        <v>8/Ц (врло добар)</v>
      </c>
    </row>
    <row r="243" spans="2:31" ht="14.25">
      <c r="B243" s="299" t="s">
        <v>556</v>
      </c>
      <c r="D243" s="287">
        <v>0</v>
      </c>
      <c r="E243" s="287">
        <v>3</v>
      </c>
      <c r="F243" s="288">
        <f t="shared" si="24"/>
        <v>3</v>
      </c>
      <c r="G243" s="289">
        <v>18</v>
      </c>
      <c r="H243" s="298"/>
      <c r="I243" s="298"/>
      <c r="J243" s="290"/>
      <c r="K243" s="288">
        <f t="shared" si="25"/>
        <v>18</v>
      </c>
      <c r="L243" s="287">
        <v>0</v>
      </c>
      <c r="M243" s="287">
        <v>0</v>
      </c>
      <c r="N243" s="288">
        <f t="shared" si="26"/>
        <v>0</v>
      </c>
      <c r="O243" s="291"/>
      <c r="P243" s="295"/>
      <c r="Q243" s="293">
        <f t="shared" si="27"/>
        <v>0</v>
      </c>
      <c r="R243" s="268"/>
      <c r="S243" s="268"/>
      <c r="T243" s="268"/>
      <c r="U243" s="268"/>
      <c r="V243" s="268"/>
      <c r="W243" s="268"/>
      <c r="X243" s="268"/>
      <c r="Y243" s="268"/>
      <c r="Z243" s="300"/>
      <c r="AA243" s="294"/>
      <c r="AB243" s="212">
        <f t="shared" si="23"/>
        <v>21</v>
      </c>
      <c r="AC243" s="39">
        <f t="shared" si="28"/>
        <v>21</v>
      </c>
      <c r="AD243" s="216"/>
      <c r="AE243" s="31" t="s">
        <v>463</v>
      </c>
    </row>
    <row r="244" spans="2:31" ht="14.25">
      <c r="B244" s="2" t="s">
        <v>543</v>
      </c>
      <c r="D244" s="287">
        <v>4</v>
      </c>
      <c r="E244" s="287">
        <v>2</v>
      </c>
      <c r="F244" s="288">
        <f t="shared" si="24"/>
        <v>6</v>
      </c>
      <c r="G244" s="289">
        <v>15.2</v>
      </c>
      <c r="H244" s="289">
        <v>11.2</v>
      </c>
      <c r="I244" s="289">
        <v>14.4</v>
      </c>
      <c r="J244" s="290"/>
      <c r="K244" s="288">
        <f t="shared" si="25"/>
        <v>40.8</v>
      </c>
      <c r="L244" s="287">
        <v>0</v>
      </c>
      <c r="M244" s="287">
        <v>0</v>
      </c>
      <c r="N244" s="288">
        <f t="shared" si="26"/>
        <v>0</v>
      </c>
      <c r="O244" s="291"/>
      <c r="P244" s="295"/>
      <c r="Q244" s="293">
        <f t="shared" si="27"/>
        <v>0</v>
      </c>
      <c r="R244" s="268"/>
      <c r="S244" s="268"/>
      <c r="T244" s="268"/>
      <c r="U244" s="268">
        <v>6</v>
      </c>
      <c r="V244" s="268"/>
      <c r="W244" s="268"/>
      <c r="X244" s="268"/>
      <c r="Y244" s="268"/>
      <c r="Z244" s="300">
        <v>8.4</v>
      </c>
      <c r="AA244" s="294"/>
      <c r="AB244" s="212">
        <f t="shared" si="23"/>
        <v>55.199999999999996</v>
      </c>
      <c r="AC244" s="39">
        <f t="shared" si="28"/>
        <v>55.199999999999996</v>
      </c>
      <c r="AD244" s="216" t="str">
        <f t="shared" si="31"/>
        <v>6/Е (довољан)</v>
      </c>
      <c r="AE244" s="31"/>
    </row>
    <row r="245" spans="2:30" ht="16.5" customHeight="1">
      <c r="B245" s="2" t="s">
        <v>527</v>
      </c>
      <c r="D245" s="287">
        <v>2</v>
      </c>
      <c r="E245" s="287">
        <v>6</v>
      </c>
      <c r="F245" s="288">
        <f t="shared" si="24"/>
        <v>8</v>
      </c>
      <c r="G245" s="289">
        <v>18</v>
      </c>
      <c r="H245" s="289">
        <v>14.4</v>
      </c>
      <c r="I245" s="289">
        <v>14</v>
      </c>
      <c r="J245" s="290"/>
      <c r="K245" s="288">
        <f t="shared" si="25"/>
        <v>46.4</v>
      </c>
      <c r="L245" s="287">
        <v>0</v>
      </c>
      <c r="M245" s="287">
        <v>5.55</v>
      </c>
      <c r="N245" s="288">
        <f t="shared" si="26"/>
        <v>5.55</v>
      </c>
      <c r="O245" s="291"/>
      <c r="P245" s="295"/>
      <c r="Q245" s="293">
        <f t="shared" si="27"/>
        <v>0</v>
      </c>
      <c r="R245" s="268"/>
      <c r="S245" s="268"/>
      <c r="T245" s="268">
        <v>6</v>
      </c>
      <c r="U245" s="268"/>
      <c r="V245" s="268"/>
      <c r="W245" s="268"/>
      <c r="X245" s="268"/>
      <c r="Y245" s="268"/>
      <c r="Z245" s="300">
        <v>8.4</v>
      </c>
      <c r="AA245" s="294"/>
      <c r="AB245" s="212">
        <f t="shared" si="23"/>
        <v>68.35</v>
      </c>
      <c r="AC245" s="39">
        <f t="shared" si="28"/>
        <v>68.35</v>
      </c>
      <c r="AD245" s="216" t="str">
        <f t="shared" si="31"/>
        <v>7/Д (добар)</v>
      </c>
    </row>
    <row r="246" spans="2:30" ht="12.75">
      <c r="B246" s="2" t="s">
        <v>528</v>
      </c>
      <c r="D246" s="287">
        <v>2</v>
      </c>
      <c r="E246" s="287">
        <v>6</v>
      </c>
      <c r="F246" s="288">
        <f t="shared" si="24"/>
        <v>8</v>
      </c>
      <c r="G246" s="289">
        <v>18</v>
      </c>
      <c r="H246" s="289">
        <v>14.4</v>
      </c>
      <c r="I246" s="289">
        <v>13.2</v>
      </c>
      <c r="J246" s="290"/>
      <c r="K246" s="288">
        <f t="shared" si="25"/>
        <v>45.599999999999994</v>
      </c>
      <c r="L246" s="287">
        <v>4.2</v>
      </c>
      <c r="M246" s="287">
        <v>4.5</v>
      </c>
      <c r="N246" s="288">
        <f t="shared" si="26"/>
        <v>8.7</v>
      </c>
      <c r="O246" s="291"/>
      <c r="P246" s="295"/>
      <c r="Q246" s="293">
        <f t="shared" si="27"/>
        <v>0</v>
      </c>
      <c r="R246" s="268"/>
      <c r="S246" s="268"/>
      <c r="T246" s="268"/>
      <c r="U246" s="268"/>
      <c r="V246" s="268"/>
      <c r="W246" s="268"/>
      <c r="X246" s="268"/>
      <c r="Y246" s="268"/>
      <c r="Z246" s="296">
        <v>8.7</v>
      </c>
      <c r="AA246" s="294"/>
      <c r="AB246" s="212">
        <f t="shared" si="23"/>
        <v>71</v>
      </c>
      <c r="AC246" s="39">
        <f t="shared" si="28"/>
        <v>71</v>
      </c>
      <c r="AD246" s="216" t="str">
        <f t="shared" si="31"/>
        <v>8/Ц (врло добар)</v>
      </c>
    </row>
    <row r="247" spans="1:30" ht="12.75">
      <c r="A247" s="1" t="s">
        <v>566</v>
      </c>
      <c r="B247" s="2" t="s">
        <v>547</v>
      </c>
      <c r="D247" s="287">
        <v>3</v>
      </c>
      <c r="E247" s="287">
        <v>2</v>
      </c>
      <c r="F247" s="288">
        <f t="shared" si="24"/>
        <v>5</v>
      </c>
      <c r="G247" s="289">
        <v>11.2</v>
      </c>
      <c r="H247" s="289">
        <v>11.2</v>
      </c>
      <c r="I247" s="289">
        <v>13.2</v>
      </c>
      <c r="J247" s="290"/>
      <c r="K247" s="288">
        <f t="shared" si="25"/>
        <v>35.599999999999994</v>
      </c>
      <c r="L247" s="287">
        <v>3.9</v>
      </c>
      <c r="M247" s="287">
        <v>3.75</v>
      </c>
      <c r="N247" s="288">
        <f t="shared" si="26"/>
        <v>7.65</v>
      </c>
      <c r="O247" s="291"/>
      <c r="P247" s="295"/>
      <c r="Q247" s="293">
        <f t="shared" si="27"/>
        <v>0</v>
      </c>
      <c r="R247" s="268"/>
      <c r="S247" s="268"/>
      <c r="T247" s="268"/>
      <c r="U247" s="268"/>
      <c r="V247" s="268"/>
      <c r="W247" s="268"/>
      <c r="X247" s="268"/>
      <c r="Y247" s="268"/>
      <c r="Z247" s="296">
        <v>7.65</v>
      </c>
      <c r="AA247" s="294"/>
      <c r="AB247" s="212">
        <f t="shared" si="23"/>
        <v>55.89999999999999</v>
      </c>
      <c r="AC247" s="39">
        <f t="shared" si="28"/>
        <v>55.89999999999999</v>
      </c>
      <c r="AD247" s="216" t="str">
        <f t="shared" si="31"/>
        <v>6/Е (довољан)</v>
      </c>
    </row>
    <row r="248" spans="2:31" ht="15">
      <c r="B248" s="2" t="s">
        <v>558</v>
      </c>
      <c r="D248" s="287">
        <v>0</v>
      </c>
      <c r="E248" s="287">
        <v>0</v>
      </c>
      <c r="F248" s="288">
        <f t="shared" si="24"/>
        <v>0</v>
      </c>
      <c r="G248" s="289">
        <v>17.2</v>
      </c>
      <c r="H248" s="289">
        <v>13.2</v>
      </c>
      <c r="I248" s="298"/>
      <c r="J248" s="290"/>
      <c r="K248" s="288">
        <f t="shared" si="25"/>
        <v>30.4</v>
      </c>
      <c r="L248" s="287">
        <v>3.9</v>
      </c>
      <c r="M248" s="287">
        <v>0</v>
      </c>
      <c r="N248" s="288">
        <f t="shared" si="26"/>
        <v>3.9</v>
      </c>
      <c r="O248" s="291"/>
      <c r="P248" s="295"/>
      <c r="Q248" s="293">
        <f t="shared" si="27"/>
        <v>0</v>
      </c>
      <c r="R248" s="268"/>
      <c r="S248" s="268"/>
      <c r="T248" s="268"/>
      <c r="U248" s="268"/>
      <c r="V248" s="268"/>
      <c r="W248" s="268"/>
      <c r="X248" s="268"/>
      <c r="Y248" s="268"/>
      <c r="Z248" s="297"/>
      <c r="AA248" s="294"/>
      <c r="AB248" s="212">
        <f t="shared" si="23"/>
        <v>34.3</v>
      </c>
      <c r="AC248" s="39">
        <f t="shared" si="28"/>
        <v>34.3</v>
      </c>
      <c r="AD248" s="216"/>
      <c r="AE248" s="31" t="s">
        <v>463</v>
      </c>
    </row>
    <row r="249" spans="2:30" ht="12.75">
      <c r="B249" s="2" t="s">
        <v>517</v>
      </c>
      <c r="D249" s="287">
        <v>4</v>
      </c>
      <c r="E249" s="287">
        <v>6</v>
      </c>
      <c r="F249" s="288">
        <f t="shared" si="24"/>
        <v>10</v>
      </c>
      <c r="G249" s="289">
        <v>20</v>
      </c>
      <c r="H249" s="289">
        <v>15.2</v>
      </c>
      <c r="I249" s="289">
        <v>18</v>
      </c>
      <c r="J249" s="290"/>
      <c r="K249" s="288">
        <f t="shared" si="25"/>
        <v>53.2</v>
      </c>
      <c r="L249" s="287">
        <v>5.85</v>
      </c>
      <c r="M249" s="287">
        <v>5.55</v>
      </c>
      <c r="N249" s="288">
        <f t="shared" si="26"/>
        <v>11.399999999999999</v>
      </c>
      <c r="O249" s="291"/>
      <c r="P249" s="295"/>
      <c r="Q249" s="293">
        <f t="shared" si="27"/>
        <v>0</v>
      </c>
      <c r="R249" s="268"/>
      <c r="S249" s="268"/>
      <c r="T249" s="268"/>
      <c r="U249" s="268"/>
      <c r="V249" s="268"/>
      <c r="W249" s="268"/>
      <c r="X249" s="268"/>
      <c r="Y249" s="268"/>
      <c r="Z249" s="296">
        <v>11.4</v>
      </c>
      <c r="AA249" s="294"/>
      <c r="AB249" s="212">
        <f t="shared" si="23"/>
        <v>86</v>
      </c>
      <c r="AC249" s="39">
        <f t="shared" si="28"/>
        <v>86</v>
      </c>
      <c r="AD249" s="216" t="str">
        <f t="shared" si="31"/>
        <v>9/Б (одличан)</v>
      </c>
    </row>
    <row r="250" spans="2:31" ht="15">
      <c r="B250" s="299" t="s">
        <v>514</v>
      </c>
      <c r="D250" s="287">
        <v>3</v>
      </c>
      <c r="E250" s="287">
        <v>3</v>
      </c>
      <c r="F250" s="288">
        <f>SUM(D250,E250)</f>
        <v>6</v>
      </c>
      <c r="G250" s="289">
        <v>20</v>
      </c>
      <c r="H250" s="298"/>
      <c r="I250" s="298"/>
      <c r="J250" s="290"/>
      <c r="K250" s="288">
        <f t="shared" si="25"/>
        <v>20</v>
      </c>
      <c r="L250" s="287">
        <v>0</v>
      </c>
      <c r="M250" s="287">
        <v>0</v>
      </c>
      <c r="N250" s="288">
        <f t="shared" si="26"/>
        <v>0</v>
      </c>
      <c r="O250" s="291"/>
      <c r="P250" s="295"/>
      <c r="Q250" s="293">
        <f t="shared" si="27"/>
        <v>0</v>
      </c>
      <c r="R250" s="268"/>
      <c r="S250" s="268"/>
      <c r="T250" s="268"/>
      <c r="U250" s="268"/>
      <c r="V250" s="268"/>
      <c r="W250" s="268"/>
      <c r="X250" s="268"/>
      <c r="Y250" s="268"/>
      <c r="Z250" s="297"/>
      <c r="AA250" s="294"/>
      <c r="AB250" s="212">
        <f t="shared" si="23"/>
        <v>26</v>
      </c>
      <c r="AC250" s="39">
        <f t="shared" si="28"/>
        <v>26</v>
      </c>
      <c r="AD250" s="216"/>
      <c r="AE250" s="31" t="s">
        <v>463</v>
      </c>
    </row>
    <row r="251" spans="2:30" ht="14.25">
      <c r="B251" s="2" t="s">
        <v>553</v>
      </c>
      <c r="D251" s="287">
        <v>2</v>
      </c>
      <c r="E251" s="287">
        <v>6</v>
      </c>
      <c r="F251" s="288">
        <f t="shared" si="24"/>
        <v>8</v>
      </c>
      <c r="G251" s="289">
        <v>18</v>
      </c>
      <c r="H251" s="289">
        <v>17.2</v>
      </c>
      <c r="I251" s="289">
        <v>16.8</v>
      </c>
      <c r="J251" s="290"/>
      <c r="K251" s="288">
        <f t="shared" si="25"/>
        <v>52</v>
      </c>
      <c r="L251" s="287">
        <v>5.25</v>
      </c>
      <c r="M251" s="287">
        <v>0</v>
      </c>
      <c r="N251" s="288">
        <f t="shared" si="26"/>
        <v>5.25</v>
      </c>
      <c r="O251" s="291"/>
      <c r="P251" s="295"/>
      <c r="Q251" s="293">
        <f t="shared" si="27"/>
        <v>0</v>
      </c>
      <c r="R251" s="268"/>
      <c r="S251" s="268"/>
      <c r="T251" s="268">
        <v>7</v>
      </c>
      <c r="U251" s="268"/>
      <c r="V251" s="268"/>
      <c r="W251" s="268"/>
      <c r="X251" s="268"/>
      <c r="Y251" s="268"/>
      <c r="Z251" s="300">
        <v>9.9</v>
      </c>
      <c r="AA251" s="294"/>
      <c r="AB251" s="212">
        <f t="shared" si="23"/>
        <v>75.15</v>
      </c>
      <c r="AC251" s="39">
        <f t="shared" si="28"/>
        <v>75.15</v>
      </c>
      <c r="AD251" s="216" t="str">
        <f t="shared" si="31"/>
        <v>8/Ц (врло добар)</v>
      </c>
    </row>
    <row r="252" spans="2:30" ht="13.5" customHeight="1">
      <c r="B252" s="285" t="s">
        <v>453</v>
      </c>
      <c r="D252" s="287">
        <v>2</v>
      </c>
      <c r="E252" s="287">
        <v>1</v>
      </c>
      <c r="F252" s="288">
        <f t="shared" si="24"/>
        <v>3</v>
      </c>
      <c r="G252" s="289">
        <v>14</v>
      </c>
      <c r="H252" s="289">
        <v>13.2</v>
      </c>
      <c r="I252" s="289">
        <v>10.8</v>
      </c>
      <c r="J252" s="290"/>
      <c r="K252" s="288">
        <f t="shared" si="25"/>
        <v>38</v>
      </c>
      <c r="L252" s="287">
        <v>5.25</v>
      </c>
      <c r="M252" s="287">
        <v>4.35</v>
      </c>
      <c r="N252" s="288">
        <f t="shared" si="26"/>
        <v>9.6</v>
      </c>
      <c r="O252" s="291"/>
      <c r="P252" s="295"/>
      <c r="Q252" s="293">
        <f t="shared" si="27"/>
        <v>0</v>
      </c>
      <c r="R252" s="268"/>
      <c r="S252" s="268"/>
      <c r="T252" s="268"/>
      <c r="U252" s="268"/>
      <c r="V252" s="268"/>
      <c r="W252" s="268"/>
      <c r="X252" s="268"/>
      <c r="Y252" s="268"/>
      <c r="Z252" s="296">
        <v>9.6</v>
      </c>
      <c r="AA252" s="294"/>
      <c r="AB252" s="212">
        <f t="shared" si="23"/>
        <v>60.2</v>
      </c>
      <c r="AC252" s="39">
        <f t="shared" si="28"/>
        <v>60.2</v>
      </c>
      <c r="AD252" s="216" t="str">
        <f t="shared" si="31"/>
        <v>6/Е (довољан)</v>
      </c>
    </row>
    <row r="253" spans="1:31" ht="14.25">
      <c r="A253" s="1" t="s">
        <v>578</v>
      </c>
      <c r="B253" s="285" t="s">
        <v>533</v>
      </c>
      <c r="D253" s="287">
        <v>0</v>
      </c>
      <c r="E253" s="287">
        <v>3</v>
      </c>
      <c r="F253" s="288">
        <f t="shared" si="24"/>
        <v>3</v>
      </c>
      <c r="G253" s="289">
        <v>15.2</v>
      </c>
      <c r="H253" s="289">
        <v>15.2</v>
      </c>
      <c r="I253" s="302">
        <v>11.2</v>
      </c>
      <c r="J253" s="290"/>
      <c r="K253" s="288">
        <f t="shared" si="25"/>
        <v>41.599999999999994</v>
      </c>
      <c r="L253" s="287">
        <v>0</v>
      </c>
      <c r="M253" s="287">
        <v>0</v>
      </c>
      <c r="N253" s="288">
        <f t="shared" si="26"/>
        <v>0</v>
      </c>
      <c r="O253" s="291"/>
      <c r="P253" s="295"/>
      <c r="Q253" s="293">
        <f t="shared" si="27"/>
        <v>0</v>
      </c>
      <c r="R253" s="268"/>
      <c r="S253" s="268"/>
      <c r="T253" s="268"/>
      <c r="U253" s="268"/>
      <c r="V253" s="268">
        <v>6</v>
      </c>
      <c r="W253" s="268"/>
      <c r="X253" s="268"/>
      <c r="Y253" s="268"/>
      <c r="Z253" s="300">
        <v>8.4</v>
      </c>
      <c r="AA253" s="294"/>
      <c r="AB253" s="212">
        <f t="shared" si="23"/>
        <v>52.99999999999999</v>
      </c>
      <c r="AC253" s="39">
        <f t="shared" si="28"/>
        <v>52.99999999999999</v>
      </c>
      <c r="AD253" s="216" t="str">
        <f t="shared" si="31"/>
        <v>6/Е (довољан)</v>
      </c>
      <c r="AE253" s="31" t="s">
        <v>463</v>
      </c>
    </row>
    <row r="254" spans="2:30" ht="14.25">
      <c r="B254" s="2" t="s">
        <v>519</v>
      </c>
      <c r="D254" s="287">
        <v>4</v>
      </c>
      <c r="E254" s="287">
        <v>6</v>
      </c>
      <c r="F254" s="288">
        <f t="shared" si="24"/>
        <v>10</v>
      </c>
      <c r="G254" s="289">
        <v>18.6</v>
      </c>
      <c r="H254" s="289">
        <v>20</v>
      </c>
      <c r="I254" s="289">
        <v>20</v>
      </c>
      <c r="J254" s="290"/>
      <c r="K254" s="288">
        <f t="shared" si="25"/>
        <v>58.6</v>
      </c>
      <c r="L254" s="287">
        <v>1</v>
      </c>
      <c r="M254" s="287">
        <v>0</v>
      </c>
      <c r="N254" s="288">
        <f t="shared" si="26"/>
        <v>1</v>
      </c>
      <c r="O254" s="291"/>
      <c r="P254" s="295"/>
      <c r="Q254" s="293">
        <f t="shared" si="27"/>
        <v>0</v>
      </c>
      <c r="R254" s="268"/>
      <c r="S254" s="268"/>
      <c r="T254" s="301" t="s">
        <v>582</v>
      </c>
      <c r="U254" s="268"/>
      <c r="V254" s="268"/>
      <c r="W254" s="268"/>
      <c r="X254" s="268"/>
      <c r="Y254" s="268"/>
      <c r="Z254" s="300">
        <v>9</v>
      </c>
      <c r="AA254" s="294"/>
      <c r="AB254" s="212">
        <f t="shared" si="23"/>
        <v>78.6</v>
      </c>
      <c r="AC254" s="39">
        <f t="shared" si="28"/>
        <v>78.6</v>
      </c>
      <c r="AD254" s="216" t="str">
        <f t="shared" si="31"/>
        <v>8/Ц (врло добар)</v>
      </c>
    </row>
    <row r="255" spans="2:31" ht="14.25">
      <c r="B255" s="2" t="s">
        <v>559</v>
      </c>
      <c r="D255" s="287">
        <v>2</v>
      </c>
      <c r="E255" s="287">
        <v>6</v>
      </c>
      <c r="F255" s="288">
        <f t="shared" si="24"/>
        <v>8</v>
      </c>
      <c r="G255" s="289">
        <v>20</v>
      </c>
      <c r="H255" s="289">
        <v>15.2</v>
      </c>
      <c r="I255" s="298"/>
      <c r="J255" s="290"/>
      <c r="K255" s="288">
        <f t="shared" si="25"/>
        <v>35.2</v>
      </c>
      <c r="L255" s="287">
        <v>1</v>
      </c>
      <c r="M255" s="287">
        <v>0</v>
      </c>
      <c r="N255" s="288">
        <f t="shared" si="26"/>
        <v>1</v>
      </c>
      <c r="O255" s="291"/>
      <c r="P255" s="295"/>
      <c r="Q255" s="293">
        <f>SUM(O255,P255)</f>
        <v>0</v>
      </c>
      <c r="R255" s="268"/>
      <c r="S255" s="268"/>
      <c r="T255" s="268"/>
      <c r="U255" s="268"/>
      <c r="V255" s="268"/>
      <c r="W255" s="268"/>
      <c r="X255" s="268"/>
      <c r="Y255" s="268"/>
      <c r="Z255" s="300"/>
      <c r="AA255" s="294"/>
      <c r="AB255" s="212">
        <f>IF(Z255&gt;0,SUM(Q255,N255,K255,F255,Z255),SUM(F255,K255,Q255,N255))</f>
        <v>44.2</v>
      </c>
      <c r="AC255" s="39">
        <f>SUM(F255,K255,N255,Q255,Z255)</f>
        <v>44.2</v>
      </c>
      <c r="AD255" s="216"/>
      <c r="AE255" s="31" t="s">
        <v>463</v>
      </c>
    </row>
    <row r="256" spans="2:31" ht="14.25">
      <c r="B256" s="2" t="s">
        <v>544</v>
      </c>
      <c r="D256" s="287">
        <v>4</v>
      </c>
      <c r="E256" s="287">
        <v>2</v>
      </c>
      <c r="F256" s="288">
        <f t="shared" si="24"/>
        <v>6</v>
      </c>
      <c r="G256" s="289">
        <v>15.2</v>
      </c>
      <c r="H256" s="289">
        <v>11.2</v>
      </c>
      <c r="I256" s="289">
        <v>12.4</v>
      </c>
      <c r="J256" s="290"/>
      <c r="K256" s="288">
        <f t="shared" si="25"/>
        <v>38.8</v>
      </c>
      <c r="L256" s="287">
        <v>0</v>
      </c>
      <c r="M256" s="287">
        <v>0</v>
      </c>
      <c r="N256" s="288">
        <f t="shared" si="26"/>
        <v>0</v>
      </c>
      <c r="O256" s="291"/>
      <c r="P256" s="295"/>
      <c r="Q256" s="288">
        <f>SUM(M256,N256,O256)</f>
        <v>0</v>
      </c>
      <c r="R256" s="268"/>
      <c r="S256" s="268"/>
      <c r="T256" s="268"/>
      <c r="U256" s="268"/>
      <c r="V256" s="268">
        <v>6</v>
      </c>
      <c r="W256" s="268"/>
      <c r="X256" s="268"/>
      <c r="Y256" s="268"/>
      <c r="Z256" s="300">
        <v>8.4</v>
      </c>
      <c r="AA256" s="294"/>
      <c r="AB256" s="212">
        <f>IF(Z256&gt;0,SUM(Q256,N256,K256,F256,Z256),SUM(F256,K256,Q256,N256))</f>
        <v>53.199999999999996</v>
      </c>
      <c r="AC256" s="39">
        <f>SUM(F256,K256,N256,Q256,Z256)</f>
        <v>53.199999999999996</v>
      </c>
      <c r="AD256" s="216" t="str">
        <f t="shared" si="31"/>
        <v>6/Е (довољан)</v>
      </c>
      <c r="AE256" s="31"/>
    </row>
    <row r="257" spans="3:31" ht="12.75">
      <c r="C257"/>
      <c r="D257"/>
      <c r="E257"/>
      <c r="F257" s="288"/>
      <c r="G257"/>
      <c r="H257"/>
      <c r="I257"/>
      <c r="J257"/>
      <c r="K257" s="288"/>
      <c r="L257"/>
      <c r="M257"/>
      <c r="N257" s="288"/>
      <c r="O257"/>
      <c r="P257"/>
      <c r="Q257" s="288"/>
      <c r="R257"/>
      <c r="S257"/>
      <c r="T257"/>
      <c r="U257"/>
      <c r="V257"/>
      <c r="W257"/>
      <c r="X257"/>
      <c r="Y257"/>
      <c r="Z257"/>
      <c r="AA257"/>
      <c r="AB257" s="212"/>
      <c r="AC257" s="39"/>
      <c r="AD257"/>
      <c r="AE257"/>
    </row>
    <row r="258" spans="1:31" ht="12.75">
      <c r="A258" s="304"/>
      <c r="B258" s="305"/>
      <c r="C258"/>
      <c r="D258"/>
      <c r="E258"/>
      <c r="F258" s="288"/>
      <c r="G258"/>
      <c r="H258"/>
      <c r="I258"/>
      <c r="J258"/>
      <c r="K258" s="288"/>
      <c r="L258"/>
      <c r="M258"/>
      <c r="N258" s="288"/>
      <c r="O258"/>
      <c r="P258"/>
      <c r="Q258" s="288"/>
      <c r="R258"/>
      <c r="S258"/>
      <c r="T258"/>
      <c r="U258"/>
      <c r="V258"/>
      <c r="W258"/>
      <c r="X258"/>
      <c r="Y258"/>
      <c r="Z258"/>
      <c r="AA258"/>
      <c r="AB258" s="212"/>
      <c r="AC258" s="39"/>
      <c r="AD258"/>
      <c r="AE258"/>
    </row>
    <row r="259" spans="1:32" ht="160.5" customHeight="1">
      <c r="A259" s="389" t="s">
        <v>650</v>
      </c>
      <c r="B259" s="390"/>
      <c r="C259" s="311"/>
      <c r="D259" s="312" t="s">
        <v>657</v>
      </c>
      <c r="E259" s="313" t="s">
        <v>656</v>
      </c>
      <c r="F259" s="314" t="s">
        <v>658</v>
      </c>
      <c r="G259" s="315" t="s">
        <v>659</v>
      </c>
      <c r="H259" s="316" t="s">
        <v>660</v>
      </c>
      <c r="I259" s="338" t="s">
        <v>504</v>
      </c>
      <c r="J259" s="261"/>
      <c r="K259" s="341" t="s">
        <v>661</v>
      </c>
      <c r="L259" s="321" t="s">
        <v>651</v>
      </c>
      <c r="M259" s="321" t="s">
        <v>652</v>
      </c>
      <c r="N259" s="314" t="s">
        <v>655</v>
      </c>
      <c r="O259" s="322" t="s">
        <v>653</v>
      </c>
      <c r="P259" s="323" t="s">
        <v>654</v>
      </c>
      <c r="Q259" s="324" t="s">
        <v>12</v>
      </c>
      <c r="R259" s="325" t="s">
        <v>13</v>
      </c>
      <c r="S259" s="325" t="s">
        <v>14</v>
      </c>
      <c r="T259" s="325" t="s">
        <v>15</v>
      </c>
      <c r="U259" s="325" t="s">
        <v>16</v>
      </c>
      <c r="V259" s="325" t="s">
        <v>17</v>
      </c>
      <c r="W259" s="325" t="s">
        <v>18</v>
      </c>
      <c r="X259" s="325" t="s">
        <v>19</v>
      </c>
      <c r="Y259" s="325" t="s">
        <v>20</v>
      </c>
      <c r="Z259" s="324" t="s">
        <v>673</v>
      </c>
      <c r="AA259" s="322" t="s">
        <v>22</v>
      </c>
      <c r="AB259" s="326" t="s">
        <v>31</v>
      </c>
      <c r="AC259" s="327" t="s">
        <v>30</v>
      </c>
      <c r="AD259" s="328" t="s">
        <v>23</v>
      </c>
      <c r="AE259" s="437" t="s">
        <v>675</v>
      </c>
      <c r="AF259" s="413"/>
    </row>
    <row r="260" spans="1:32" ht="12.75" customHeight="1">
      <c r="A260" s="306" t="s">
        <v>590</v>
      </c>
      <c r="B260" s="307" t="s">
        <v>591</v>
      </c>
      <c r="C260" s="317"/>
      <c r="D260" s="263">
        <v>4</v>
      </c>
      <c r="E260" s="263">
        <v>5</v>
      </c>
      <c r="F260" s="318">
        <f aca="true" t="shared" si="32" ref="F260:F289">SUM(D260,E260)</f>
        <v>9</v>
      </c>
      <c r="G260" s="319">
        <v>9</v>
      </c>
      <c r="H260" s="319">
        <v>6.2</v>
      </c>
      <c r="I260" s="339">
        <v>17.2</v>
      </c>
      <c r="J260" s="261"/>
      <c r="K260" s="342">
        <f aca="true" t="shared" si="33" ref="K260:K293">SUM(G260,H260,I260)</f>
        <v>32.4</v>
      </c>
      <c r="L260" s="261">
        <v>0</v>
      </c>
      <c r="M260" s="261">
        <v>0</v>
      </c>
      <c r="N260" s="318">
        <f aca="true" t="shared" si="34" ref="N260:N291">SUM(L260,M260)</f>
        <v>0</v>
      </c>
      <c r="O260" s="343" t="s">
        <v>669</v>
      </c>
      <c r="P260" s="343"/>
      <c r="Q260" s="343"/>
      <c r="R260" s="261"/>
      <c r="S260" s="261"/>
      <c r="T260" s="261"/>
      <c r="U260" s="261"/>
      <c r="V260" s="261"/>
      <c r="W260" s="261"/>
      <c r="X260" s="261"/>
      <c r="Y260" s="261"/>
      <c r="Z260" s="354"/>
      <c r="AA260" s="332"/>
      <c r="AB260" s="333">
        <f>IF(Z260&gt;0,SUM(Q260,N260,K260,F260,Z260),SUM(F260,K260,Q260,N260))</f>
        <v>41.4</v>
      </c>
      <c r="AC260" s="334">
        <f aca="true" t="shared" si="35" ref="AC260:AC293">SUM(F260,K260,N260,Q260,Z260)</f>
        <v>41.4</v>
      </c>
      <c r="AD260" s="335"/>
      <c r="AE260" s="432" t="s">
        <v>663</v>
      </c>
      <c r="AF260" s="413"/>
    </row>
    <row r="261" spans="1:32" ht="12.75" customHeight="1">
      <c r="A261" s="306" t="s">
        <v>592</v>
      </c>
      <c r="B261" s="307" t="s">
        <v>593</v>
      </c>
      <c r="C261" s="317"/>
      <c r="D261" s="263">
        <v>4</v>
      </c>
      <c r="E261" s="263">
        <v>2</v>
      </c>
      <c r="F261" s="318">
        <f t="shared" si="32"/>
        <v>6</v>
      </c>
      <c r="G261" s="319">
        <v>8.4</v>
      </c>
      <c r="H261" s="319">
        <v>5.6</v>
      </c>
      <c r="I261" s="340" t="s">
        <v>665</v>
      </c>
      <c r="J261" s="261"/>
      <c r="K261" s="342">
        <f t="shared" si="33"/>
        <v>14</v>
      </c>
      <c r="L261" s="261">
        <v>0</v>
      </c>
      <c r="M261" s="261">
        <v>0</v>
      </c>
      <c r="N261" s="318">
        <f t="shared" si="34"/>
        <v>0</v>
      </c>
      <c r="O261" s="343" t="s">
        <v>669</v>
      </c>
      <c r="P261" s="343"/>
      <c r="Q261" s="343"/>
      <c r="R261" s="261"/>
      <c r="S261" s="261"/>
      <c r="T261" s="261"/>
      <c r="U261" s="261"/>
      <c r="V261" s="261"/>
      <c r="W261" s="261"/>
      <c r="X261" s="261"/>
      <c r="Y261" s="261"/>
      <c r="Z261" s="354"/>
      <c r="AA261" s="332"/>
      <c r="AB261" s="333">
        <f aca="true" t="shared" si="36" ref="AB261:AB293">IF(Z261&gt;0,SUM(Q261,N261,K261,F261,Z261),SUM(F261,K261,Q261,N261))</f>
        <v>20</v>
      </c>
      <c r="AC261" s="334">
        <f t="shared" si="35"/>
        <v>20</v>
      </c>
      <c r="AD261" s="335"/>
      <c r="AE261" s="432" t="s">
        <v>663</v>
      </c>
      <c r="AF261" s="413"/>
    </row>
    <row r="262" spans="1:32" ht="12.75" customHeight="1">
      <c r="A262" s="356" t="s">
        <v>594</v>
      </c>
      <c r="B262" s="307" t="s">
        <v>595</v>
      </c>
      <c r="C262" s="317"/>
      <c r="D262" s="263">
        <v>4</v>
      </c>
      <c r="E262" s="263">
        <v>5</v>
      </c>
      <c r="F262" s="318">
        <f t="shared" si="32"/>
        <v>9</v>
      </c>
      <c r="G262" s="319">
        <v>8.1</v>
      </c>
      <c r="H262" s="319">
        <v>5.6</v>
      </c>
      <c r="I262" s="339">
        <v>16</v>
      </c>
      <c r="J262" s="261"/>
      <c r="K262" s="342">
        <f>SUM(G262,H262,I262)</f>
        <v>29.7</v>
      </c>
      <c r="L262" s="261">
        <v>8.6</v>
      </c>
      <c r="M262" s="261">
        <v>5.8</v>
      </c>
      <c r="N262" s="318">
        <f t="shared" si="34"/>
        <v>14.399999999999999</v>
      </c>
      <c r="O262" s="329"/>
      <c r="P262" s="319"/>
      <c r="Q262" s="330">
        <f aca="true" t="shared" si="37" ref="Q262:Q289">SUM(O262,P262)</f>
        <v>0</v>
      </c>
      <c r="R262" s="261"/>
      <c r="S262" s="261"/>
      <c r="T262" s="261"/>
      <c r="U262" s="261"/>
      <c r="V262" s="261"/>
      <c r="W262" s="261"/>
      <c r="X262" s="261"/>
      <c r="Y262" s="261"/>
      <c r="Z262" s="318">
        <v>14.4</v>
      </c>
      <c r="AA262" s="332"/>
      <c r="AB262" s="333">
        <f t="shared" si="36"/>
        <v>67.5</v>
      </c>
      <c r="AC262" s="334">
        <f t="shared" si="35"/>
        <v>67.5</v>
      </c>
      <c r="AD262" s="357" t="str">
        <f aca="true" t="shared" si="38" ref="AD262:AD289">IF(AC262&gt;90.9,"10/A (изузетан одличан)",IF(AC262&gt;80.9,"9/Б (одличан)",IF(AC262&gt;70.9,"8/Ц (врло добар)",IF(AC262&gt;60.9,"7/Д (добар)",IF(AC262&gt;50.9,"6/Е (довољан)","5/Ф (није положио)")))))</f>
        <v>7/Д (добар)</v>
      </c>
      <c r="AE262" s="435"/>
      <c r="AF262" s="413"/>
    </row>
    <row r="263" spans="1:32" ht="12.75" customHeight="1">
      <c r="A263" s="356" t="s">
        <v>596</v>
      </c>
      <c r="B263" s="261" t="s">
        <v>597</v>
      </c>
      <c r="C263" s="317"/>
      <c r="D263" s="263">
        <v>4</v>
      </c>
      <c r="E263" s="263">
        <v>5</v>
      </c>
      <c r="F263" s="318">
        <f t="shared" si="32"/>
        <v>9</v>
      </c>
      <c r="G263" s="319">
        <v>11.4</v>
      </c>
      <c r="H263" s="319">
        <v>9</v>
      </c>
      <c r="I263" s="339">
        <v>15.6</v>
      </c>
      <c r="J263" s="261"/>
      <c r="K263" s="342">
        <f t="shared" si="33"/>
        <v>36</v>
      </c>
      <c r="L263" s="261">
        <v>10</v>
      </c>
      <c r="M263" s="261">
        <v>8.8</v>
      </c>
      <c r="N263" s="318">
        <f t="shared" si="34"/>
        <v>18.8</v>
      </c>
      <c r="O263" s="329"/>
      <c r="P263" s="319"/>
      <c r="Q263" s="330">
        <f t="shared" si="37"/>
        <v>0</v>
      </c>
      <c r="R263" s="261"/>
      <c r="S263" s="261"/>
      <c r="T263" s="261"/>
      <c r="U263" s="261"/>
      <c r="V263" s="261"/>
      <c r="W263" s="261"/>
      <c r="X263" s="261"/>
      <c r="Y263" s="261"/>
      <c r="Z263" s="318">
        <v>18.8</v>
      </c>
      <c r="AA263" s="332"/>
      <c r="AB263" s="333">
        <f t="shared" si="36"/>
        <v>82.6</v>
      </c>
      <c r="AC263" s="334">
        <f t="shared" si="35"/>
        <v>82.6</v>
      </c>
      <c r="AD263" s="357" t="str">
        <f t="shared" si="38"/>
        <v>9/Б (одличан)</v>
      </c>
      <c r="AE263" s="435"/>
      <c r="AF263" s="413"/>
    </row>
    <row r="264" spans="1:32" ht="12.75" customHeight="1">
      <c r="A264" s="306" t="s">
        <v>598</v>
      </c>
      <c r="B264" s="261" t="s">
        <v>599</v>
      </c>
      <c r="C264" s="317"/>
      <c r="D264" s="263">
        <v>4</v>
      </c>
      <c r="E264" s="263">
        <v>4</v>
      </c>
      <c r="F264" s="318">
        <f t="shared" si="32"/>
        <v>8</v>
      </c>
      <c r="G264" s="319">
        <v>10.8</v>
      </c>
      <c r="H264" s="319">
        <v>6.6</v>
      </c>
      <c r="I264" s="340" t="s">
        <v>665</v>
      </c>
      <c r="J264" s="261"/>
      <c r="K264" s="342">
        <f t="shared" si="33"/>
        <v>17.4</v>
      </c>
      <c r="L264" s="261">
        <v>7.8</v>
      </c>
      <c r="M264" s="261">
        <v>9.3</v>
      </c>
      <c r="N264" s="318">
        <f t="shared" si="34"/>
        <v>17.1</v>
      </c>
      <c r="O264" s="329"/>
      <c r="P264" s="319"/>
      <c r="Q264" s="330">
        <f t="shared" si="37"/>
        <v>0</v>
      </c>
      <c r="R264" s="261"/>
      <c r="S264" s="261"/>
      <c r="T264" s="261"/>
      <c r="U264" s="261"/>
      <c r="V264" s="261"/>
      <c r="W264" s="261"/>
      <c r="X264" s="261"/>
      <c r="Y264" s="261"/>
      <c r="Z264" s="318"/>
      <c r="AA264" s="332"/>
      <c r="AB264" s="333">
        <f t="shared" si="36"/>
        <v>42.5</v>
      </c>
      <c r="AC264" s="334">
        <f t="shared" si="35"/>
        <v>42.5</v>
      </c>
      <c r="AD264" s="335"/>
      <c r="AE264" s="435"/>
      <c r="AF264" s="413"/>
    </row>
    <row r="265" spans="1:32" ht="12.75" customHeight="1">
      <c r="A265" s="356" t="s">
        <v>600</v>
      </c>
      <c r="B265" s="307" t="s">
        <v>601</v>
      </c>
      <c r="C265" s="317"/>
      <c r="D265" s="263">
        <v>5</v>
      </c>
      <c r="E265" s="263">
        <v>10</v>
      </c>
      <c r="F265" s="318">
        <f t="shared" si="32"/>
        <v>15</v>
      </c>
      <c r="G265" s="319">
        <v>13.5</v>
      </c>
      <c r="H265" s="319">
        <v>9.3</v>
      </c>
      <c r="I265" s="339">
        <v>19.4</v>
      </c>
      <c r="J265" s="261"/>
      <c r="K265" s="342">
        <f t="shared" si="33"/>
        <v>42.2</v>
      </c>
      <c r="L265" s="261">
        <v>6.6</v>
      </c>
      <c r="M265" s="261">
        <v>8.8</v>
      </c>
      <c r="N265" s="318">
        <f t="shared" si="34"/>
        <v>15.4</v>
      </c>
      <c r="O265" s="329"/>
      <c r="P265" s="319"/>
      <c r="Q265" s="330">
        <f t="shared" si="37"/>
        <v>0</v>
      </c>
      <c r="R265" s="261"/>
      <c r="S265" s="261"/>
      <c r="T265" s="261"/>
      <c r="U265" s="261"/>
      <c r="V265" s="261"/>
      <c r="W265" s="261"/>
      <c r="X265" s="261"/>
      <c r="Y265" s="261"/>
      <c r="Z265" s="318">
        <v>15.4</v>
      </c>
      <c r="AA265" s="332"/>
      <c r="AB265" s="333">
        <f t="shared" si="36"/>
        <v>88</v>
      </c>
      <c r="AC265" s="334">
        <f t="shared" si="35"/>
        <v>88.00000000000001</v>
      </c>
      <c r="AD265" s="357" t="str">
        <f t="shared" si="38"/>
        <v>9/Б (одличан)</v>
      </c>
      <c r="AE265" s="435"/>
      <c r="AF265" s="413"/>
    </row>
    <row r="266" spans="1:32" ht="12.75" customHeight="1">
      <c r="A266" s="356" t="s">
        <v>602</v>
      </c>
      <c r="B266" s="307" t="s">
        <v>603</v>
      </c>
      <c r="C266" s="317"/>
      <c r="D266" s="263">
        <v>3</v>
      </c>
      <c r="E266" s="263">
        <v>7</v>
      </c>
      <c r="F266" s="318">
        <f t="shared" si="32"/>
        <v>10</v>
      </c>
      <c r="G266" s="319">
        <v>12.9</v>
      </c>
      <c r="H266" s="319">
        <v>9</v>
      </c>
      <c r="I266" s="319">
        <v>17.6</v>
      </c>
      <c r="J266" s="261"/>
      <c r="K266" s="342">
        <f t="shared" si="33"/>
        <v>39.5</v>
      </c>
      <c r="L266" s="261">
        <v>8</v>
      </c>
      <c r="M266" s="261">
        <v>9</v>
      </c>
      <c r="N266" s="318">
        <f t="shared" si="34"/>
        <v>17</v>
      </c>
      <c r="O266" s="329"/>
      <c r="P266" s="319"/>
      <c r="Q266" s="330">
        <f t="shared" si="37"/>
        <v>0</v>
      </c>
      <c r="R266" s="261"/>
      <c r="S266" s="261"/>
      <c r="T266" s="261"/>
      <c r="U266" s="261"/>
      <c r="V266" s="261"/>
      <c r="W266" s="261"/>
      <c r="X266" s="261"/>
      <c r="Y266" s="261"/>
      <c r="Z266" s="318">
        <v>17</v>
      </c>
      <c r="AA266" s="332"/>
      <c r="AB266" s="333">
        <f t="shared" si="36"/>
        <v>83.5</v>
      </c>
      <c r="AC266" s="334">
        <f t="shared" si="35"/>
        <v>83.5</v>
      </c>
      <c r="AD266" s="357" t="str">
        <f t="shared" si="38"/>
        <v>9/Б (одличан)</v>
      </c>
      <c r="AE266" s="435"/>
      <c r="AF266" s="413"/>
    </row>
    <row r="267" spans="1:32" ht="12.75">
      <c r="A267" s="356" t="s">
        <v>604</v>
      </c>
      <c r="B267" s="307" t="s">
        <v>605</v>
      </c>
      <c r="C267" s="317"/>
      <c r="D267" s="263">
        <v>4</v>
      </c>
      <c r="E267" s="263">
        <v>6</v>
      </c>
      <c r="F267" s="318">
        <f t="shared" si="32"/>
        <v>10</v>
      </c>
      <c r="G267" s="319">
        <v>10.5</v>
      </c>
      <c r="H267" s="319">
        <v>5.6</v>
      </c>
      <c r="I267" s="319">
        <v>18</v>
      </c>
      <c r="J267" s="261"/>
      <c r="K267" s="342">
        <f t="shared" si="33"/>
        <v>34.1</v>
      </c>
      <c r="L267" s="261">
        <v>6.6</v>
      </c>
      <c r="M267" s="261">
        <v>7</v>
      </c>
      <c r="N267" s="318">
        <f t="shared" si="34"/>
        <v>13.6</v>
      </c>
      <c r="O267" s="329"/>
      <c r="P267" s="319"/>
      <c r="Q267" s="330">
        <f t="shared" si="37"/>
        <v>0</v>
      </c>
      <c r="R267" s="261"/>
      <c r="S267" s="261"/>
      <c r="T267" s="261"/>
      <c r="U267" s="261"/>
      <c r="V267" s="261"/>
      <c r="W267" s="261"/>
      <c r="X267" s="261"/>
      <c r="Y267" s="261"/>
      <c r="Z267" s="318">
        <v>13.6</v>
      </c>
      <c r="AA267" s="332"/>
      <c r="AB267" s="333">
        <f t="shared" si="36"/>
        <v>71.3</v>
      </c>
      <c r="AC267" s="334">
        <f t="shared" si="35"/>
        <v>71.3</v>
      </c>
      <c r="AD267" s="357" t="str">
        <f t="shared" si="38"/>
        <v>8/Ц (врло добар)</v>
      </c>
      <c r="AE267" s="435"/>
      <c r="AF267" s="413"/>
    </row>
    <row r="268" spans="1:32" ht="15">
      <c r="A268" s="306" t="s">
        <v>606</v>
      </c>
      <c r="B268" s="307" t="s">
        <v>607</v>
      </c>
      <c r="C268" s="317"/>
      <c r="D268" s="263"/>
      <c r="E268" s="263"/>
      <c r="F268" s="318">
        <f t="shared" si="32"/>
        <v>0</v>
      </c>
      <c r="G268" s="337"/>
      <c r="H268" s="337"/>
      <c r="I268" s="351"/>
      <c r="J268" s="261"/>
      <c r="K268" s="342">
        <f t="shared" si="33"/>
        <v>0</v>
      </c>
      <c r="L268" s="261">
        <v>7.6</v>
      </c>
      <c r="M268" s="261">
        <v>0</v>
      </c>
      <c r="N268" s="318">
        <f t="shared" si="34"/>
        <v>7.6</v>
      </c>
      <c r="O268" s="329"/>
      <c r="P268" s="319"/>
      <c r="Q268" s="330">
        <f t="shared" si="37"/>
        <v>0</v>
      </c>
      <c r="R268" s="261"/>
      <c r="S268" s="261"/>
      <c r="T268" s="261"/>
      <c r="U268" s="261"/>
      <c r="V268" s="261"/>
      <c r="W268" s="261"/>
      <c r="X268" s="261"/>
      <c r="Y268" s="261"/>
      <c r="Z268" s="353"/>
      <c r="AA268" s="332"/>
      <c r="AB268" s="333">
        <f t="shared" si="36"/>
        <v>7.6</v>
      </c>
      <c r="AC268" s="334">
        <f t="shared" si="35"/>
        <v>7.6</v>
      </c>
      <c r="AD268" s="335" t="str">
        <f t="shared" si="38"/>
        <v>5/Ф (није положио)</v>
      </c>
      <c r="AE268" s="436" t="s">
        <v>670</v>
      </c>
      <c r="AF268" s="413"/>
    </row>
    <row r="269" spans="1:32" ht="15">
      <c r="A269" s="306" t="s">
        <v>608</v>
      </c>
      <c r="B269" s="307" t="s">
        <v>609</v>
      </c>
      <c r="C269" s="317"/>
      <c r="D269" s="263"/>
      <c r="E269" s="263"/>
      <c r="F269" s="318">
        <f t="shared" si="32"/>
        <v>0</v>
      </c>
      <c r="G269" s="337"/>
      <c r="H269" s="337"/>
      <c r="I269" s="351"/>
      <c r="J269" s="261"/>
      <c r="K269" s="342">
        <f t="shared" si="33"/>
        <v>0</v>
      </c>
      <c r="L269" s="261">
        <v>7</v>
      </c>
      <c r="M269" s="261">
        <v>0</v>
      </c>
      <c r="N269" s="318">
        <f t="shared" si="34"/>
        <v>7</v>
      </c>
      <c r="O269" s="329"/>
      <c r="P269" s="319"/>
      <c r="Q269" s="330">
        <f t="shared" si="37"/>
        <v>0</v>
      </c>
      <c r="R269" s="261"/>
      <c r="S269" s="261"/>
      <c r="T269" s="261"/>
      <c r="U269" s="261"/>
      <c r="V269" s="261"/>
      <c r="W269" s="261"/>
      <c r="X269" s="261"/>
      <c r="Y269" s="261"/>
      <c r="Z269" s="353"/>
      <c r="AA269" s="332"/>
      <c r="AB269" s="333">
        <f t="shared" si="36"/>
        <v>7</v>
      </c>
      <c r="AC269" s="334">
        <f t="shared" si="35"/>
        <v>7</v>
      </c>
      <c r="AD269" s="335" t="str">
        <f t="shared" si="38"/>
        <v>5/Ф (није положио)</v>
      </c>
      <c r="AE269" s="436" t="s">
        <v>670</v>
      </c>
      <c r="AF269" s="413"/>
    </row>
    <row r="270" spans="1:32" ht="12.75">
      <c r="A270" s="356" t="s">
        <v>610</v>
      </c>
      <c r="B270" s="307" t="s">
        <v>611</v>
      </c>
      <c r="C270" s="317"/>
      <c r="D270" s="263">
        <v>5</v>
      </c>
      <c r="E270" s="263">
        <v>10</v>
      </c>
      <c r="F270" s="318">
        <f t="shared" si="32"/>
        <v>15</v>
      </c>
      <c r="G270" s="319">
        <v>12.9</v>
      </c>
      <c r="H270" s="319">
        <v>8.6</v>
      </c>
      <c r="I270" s="339">
        <v>17.2</v>
      </c>
      <c r="J270" s="261"/>
      <c r="K270" s="342">
        <f t="shared" si="33"/>
        <v>38.7</v>
      </c>
      <c r="L270" s="261">
        <v>8.2</v>
      </c>
      <c r="M270" s="261">
        <v>8.6</v>
      </c>
      <c r="N270" s="318">
        <f t="shared" si="34"/>
        <v>16.799999999999997</v>
      </c>
      <c r="O270" s="329"/>
      <c r="P270" s="319"/>
      <c r="Q270" s="330">
        <f t="shared" si="37"/>
        <v>0</v>
      </c>
      <c r="R270" s="261"/>
      <c r="S270" s="261"/>
      <c r="T270" s="261"/>
      <c r="U270" s="261"/>
      <c r="V270" s="261"/>
      <c r="W270" s="261"/>
      <c r="X270" s="261"/>
      <c r="Y270" s="261"/>
      <c r="Z270" s="318">
        <v>16.8</v>
      </c>
      <c r="AA270" s="332"/>
      <c r="AB270" s="333">
        <f t="shared" si="36"/>
        <v>87.3</v>
      </c>
      <c r="AC270" s="334">
        <f t="shared" si="35"/>
        <v>87.3</v>
      </c>
      <c r="AD270" s="357" t="str">
        <f t="shared" si="38"/>
        <v>9/Б (одличан)</v>
      </c>
      <c r="AE270" s="435"/>
      <c r="AF270" s="413"/>
    </row>
    <row r="271" spans="1:32" ht="15">
      <c r="A271" s="441" t="s">
        <v>612</v>
      </c>
      <c r="B271" s="307" t="s">
        <v>613</v>
      </c>
      <c r="C271" s="317"/>
      <c r="D271" s="263">
        <v>3</v>
      </c>
      <c r="E271" s="263">
        <v>4</v>
      </c>
      <c r="F271" s="318">
        <f t="shared" si="32"/>
        <v>7</v>
      </c>
      <c r="G271" s="337"/>
      <c r="H271" s="337"/>
      <c r="I271" s="337"/>
      <c r="J271" s="261"/>
      <c r="K271" s="342">
        <f t="shared" si="33"/>
        <v>0</v>
      </c>
      <c r="L271" s="261">
        <v>0</v>
      </c>
      <c r="M271" s="261">
        <v>5.6</v>
      </c>
      <c r="N271" s="318">
        <f t="shared" si="34"/>
        <v>5.6</v>
      </c>
      <c r="O271" s="329"/>
      <c r="P271" s="319"/>
      <c r="Q271" s="330">
        <f t="shared" si="37"/>
        <v>0</v>
      </c>
      <c r="R271" s="261"/>
      <c r="S271" s="261"/>
      <c r="T271" s="261"/>
      <c r="U271" s="261"/>
      <c r="V271" s="261"/>
      <c r="W271" s="261"/>
      <c r="X271" s="261"/>
      <c r="Y271" s="261"/>
      <c r="Z271" s="353"/>
      <c r="AA271" s="332"/>
      <c r="AB271" s="333">
        <f t="shared" si="36"/>
        <v>12.6</v>
      </c>
      <c r="AC271" s="334">
        <f t="shared" si="35"/>
        <v>12.6</v>
      </c>
      <c r="AD271" s="335" t="str">
        <f t="shared" si="38"/>
        <v>5/Ф (није положио)</v>
      </c>
      <c r="AE271" s="432" t="s">
        <v>463</v>
      </c>
      <c r="AF271" s="413"/>
    </row>
    <row r="272" spans="1:32" ht="15">
      <c r="A272" s="441" t="s">
        <v>614</v>
      </c>
      <c r="B272" s="307" t="s">
        <v>615</v>
      </c>
      <c r="C272" s="317"/>
      <c r="D272" s="263"/>
      <c r="E272" s="263"/>
      <c r="F272" s="318">
        <f t="shared" si="32"/>
        <v>0</v>
      </c>
      <c r="G272" s="337"/>
      <c r="H272" s="337"/>
      <c r="I272" s="337"/>
      <c r="J272" s="261"/>
      <c r="K272" s="342">
        <f t="shared" si="33"/>
        <v>0</v>
      </c>
      <c r="L272" s="261">
        <v>7.2</v>
      </c>
      <c r="M272" s="261">
        <v>0</v>
      </c>
      <c r="N272" s="318">
        <f t="shared" si="34"/>
        <v>7.2</v>
      </c>
      <c r="O272" s="329"/>
      <c r="P272" s="319"/>
      <c r="Q272" s="330">
        <f t="shared" si="37"/>
        <v>0</v>
      </c>
      <c r="R272" s="261"/>
      <c r="S272" s="261"/>
      <c r="T272" s="261"/>
      <c r="U272" s="261"/>
      <c r="V272" s="261"/>
      <c r="W272" s="261"/>
      <c r="X272" s="261"/>
      <c r="Y272" s="261"/>
      <c r="Z272" s="353"/>
      <c r="AA272" s="332"/>
      <c r="AB272" s="333">
        <f t="shared" si="36"/>
        <v>7.2</v>
      </c>
      <c r="AC272" s="334">
        <f t="shared" si="35"/>
        <v>7.2</v>
      </c>
      <c r="AD272" s="335" t="str">
        <f t="shared" si="38"/>
        <v>5/Ф (није положио)</v>
      </c>
      <c r="AE272" s="432" t="s">
        <v>463</v>
      </c>
      <c r="AF272" s="413"/>
    </row>
    <row r="273" spans="1:32" ht="12.75">
      <c r="A273" s="356" t="s">
        <v>616</v>
      </c>
      <c r="B273" s="307" t="s">
        <v>617</v>
      </c>
      <c r="C273" s="317"/>
      <c r="D273" s="263">
        <v>4</v>
      </c>
      <c r="E273" s="263">
        <v>5</v>
      </c>
      <c r="F273" s="318">
        <f t="shared" si="32"/>
        <v>9</v>
      </c>
      <c r="G273" s="319">
        <v>9.9</v>
      </c>
      <c r="H273" s="319">
        <v>5.6</v>
      </c>
      <c r="I273" s="339">
        <v>13.6</v>
      </c>
      <c r="J273" s="261"/>
      <c r="K273" s="342">
        <f t="shared" si="33"/>
        <v>29.1</v>
      </c>
      <c r="L273" s="261">
        <v>8</v>
      </c>
      <c r="M273" s="261">
        <v>6.8</v>
      </c>
      <c r="N273" s="318">
        <f t="shared" si="34"/>
        <v>14.8</v>
      </c>
      <c r="O273" s="329"/>
      <c r="P273" s="319"/>
      <c r="Q273" s="330">
        <f t="shared" si="37"/>
        <v>0</v>
      </c>
      <c r="R273" s="261"/>
      <c r="S273" s="261"/>
      <c r="T273" s="261"/>
      <c r="U273" s="261"/>
      <c r="V273" s="261"/>
      <c r="W273" s="261"/>
      <c r="X273" s="261"/>
      <c r="Y273" s="261"/>
      <c r="Z273" s="318">
        <v>14.8</v>
      </c>
      <c r="AA273" s="332"/>
      <c r="AB273" s="333">
        <f t="shared" si="36"/>
        <v>67.7</v>
      </c>
      <c r="AC273" s="334">
        <f t="shared" si="35"/>
        <v>67.7</v>
      </c>
      <c r="AD273" s="357" t="str">
        <f t="shared" si="38"/>
        <v>7/Д (добар)</v>
      </c>
      <c r="AE273" s="435"/>
      <c r="AF273" s="413"/>
    </row>
    <row r="274" spans="1:32" ht="15">
      <c r="A274" s="306" t="s">
        <v>618</v>
      </c>
      <c r="B274" s="307" t="s">
        <v>619</v>
      </c>
      <c r="C274" s="317"/>
      <c r="D274" s="263">
        <v>4</v>
      </c>
      <c r="E274" s="263">
        <v>5</v>
      </c>
      <c r="F274" s="318">
        <f t="shared" si="32"/>
        <v>9</v>
      </c>
      <c r="G274" s="319">
        <v>9.9</v>
      </c>
      <c r="H274" s="346"/>
      <c r="I274" s="347"/>
      <c r="J274" s="261"/>
      <c r="K274" s="342">
        <f t="shared" si="33"/>
        <v>9.9</v>
      </c>
      <c r="L274" s="261">
        <v>0</v>
      </c>
      <c r="M274" s="261">
        <v>0</v>
      </c>
      <c r="N274" s="318">
        <f t="shared" si="34"/>
        <v>0</v>
      </c>
      <c r="O274" s="343" t="s">
        <v>669</v>
      </c>
      <c r="P274" s="343"/>
      <c r="Q274" s="343"/>
      <c r="R274" s="261"/>
      <c r="S274" s="261"/>
      <c r="T274" s="261"/>
      <c r="U274" s="261"/>
      <c r="V274" s="261"/>
      <c r="W274" s="261"/>
      <c r="X274" s="261"/>
      <c r="Y274" s="261"/>
      <c r="Z274" s="354"/>
      <c r="AA274" s="332"/>
      <c r="AB274" s="333">
        <f t="shared" si="36"/>
        <v>18.9</v>
      </c>
      <c r="AC274" s="334">
        <f t="shared" si="35"/>
        <v>18.9</v>
      </c>
      <c r="AD274" s="335" t="str">
        <f t="shared" si="38"/>
        <v>5/Ф (није положио)</v>
      </c>
      <c r="AE274" s="436" t="s">
        <v>670</v>
      </c>
      <c r="AF274" s="413"/>
    </row>
    <row r="275" spans="1:32" ht="15">
      <c r="A275" s="306" t="s">
        <v>620</v>
      </c>
      <c r="B275" s="348" t="s">
        <v>621</v>
      </c>
      <c r="C275" s="349"/>
      <c r="D275" s="350"/>
      <c r="E275" s="350"/>
      <c r="F275" s="318">
        <f t="shared" si="32"/>
        <v>0</v>
      </c>
      <c r="G275" s="344"/>
      <c r="H275" s="344"/>
      <c r="I275" s="345"/>
      <c r="J275" s="261"/>
      <c r="K275" s="342">
        <f t="shared" si="33"/>
        <v>0</v>
      </c>
      <c r="L275" s="344"/>
      <c r="M275" s="346"/>
      <c r="N275" s="318">
        <f t="shared" si="34"/>
        <v>0</v>
      </c>
      <c r="O275" s="329"/>
      <c r="P275" s="319"/>
      <c r="Q275" s="330">
        <f t="shared" si="37"/>
        <v>0</v>
      </c>
      <c r="R275" s="261"/>
      <c r="S275" s="261"/>
      <c r="T275" s="261"/>
      <c r="U275" s="261"/>
      <c r="V275" s="261"/>
      <c r="W275" s="261"/>
      <c r="X275" s="261"/>
      <c r="Y275" s="261"/>
      <c r="Z275" s="354"/>
      <c r="AA275" s="332"/>
      <c r="AB275" s="333">
        <f t="shared" si="36"/>
        <v>0</v>
      </c>
      <c r="AC275" s="334">
        <f t="shared" si="35"/>
        <v>0</v>
      </c>
      <c r="AD275" s="335" t="str">
        <f t="shared" si="38"/>
        <v>5/Ф (није положио)</v>
      </c>
      <c r="AE275" s="436" t="s">
        <v>670</v>
      </c>
      <c r="AF275" s="413"/>
    </row>
    <row r="276" spans="1:32" ht="15">
      <c r="A276" s="306" t="s">
        <v>622</v>
      </c>
      <c r="B276" s="348" t="s">
        <v>623</v>
      </c>
      <c r="C276" s="349"/>
      <c r="D276" s="350"/>
      <c r="E276" s="350"/>
      <c r="F276" s="318">
        <f t="shared" si="32"/>
        <v>0</v>
      </c>
      <c r="G276" s="344"/>
      <c r="H276" s="344"/>
      <c r="I276" s="345"/>
      <c r="J276" s="261"/>
      <c r="K276" s="342">
        <f t="shared" si="33"/>
        <v>0</v>
      </c>
      <c r="L276" s="344"/>
      <c r="M276" s="346"/>
      <c r="N276" s="318">
        <f t="shared" si="34"/>
        <v>0</v>
      </c>
      <c r="O276" s="329"/>
      <c r="P276" s="319"/>
      <c r="Q276" s="330">
        <f t="shared" si="37"/>
        <v>0</v>
      </c>
      <c r="R276" s="261"/>
      <c r="S276" s="261"/>
      <c r="T276" s="261"/>
      <c r="U276" s="261"/>
      <c r="V276" s="261"/>
      <c r="W276" s="261"/>
      <c r="X276" s="261"/>
      <c r="Y276" s="261"/>
      <c r="Z276" s="354"/>
      <c r="AA276" s="332"/>
      <c r="AB276" s="333">
        <f t="shared" si="36"/>
        <v>0</v>
      </c>
      <c r="AC276" s="334">
        <f t="shared" si="35"/>
        <v>0</v>
      </c>
      <c r="AD276" s="335" t="str">
        <f t="shared" si="38"/>
        <v>5/Ф (није положио)</v>
      </c>
      <c r="AE276" s="436" t="s">
        <v>670</v>
      </c>
      <c r="AF276" s="413"/>
    </row>
    <row r="277" spans="1:32" ht="15">
      <c r="A277" s="306" t="s">
        <v>624</v>
      </c>
      <c r="B277" s="348" t="s">
        <v>625</v>
      </c>
      <c r="C277" s="349"/>
      <c r="D277" s="350"/>
      <c r="E277" s="350"/>
      <c r="F277" s="318">
        <f t="shared" si="32"/>
        <v>0</v>
      </c>
      <c r="G277" s="344"/>
      <c r="H277" s="344"/>
      <c r="I277" s="345"/>
      <c r="J277" s="261"/>
      <c r="K277" s="342">
        <f t="shared" si="33"/>
        <v>0</v>
      </c>
      <c r="L277" s="344"/>
      <c r="M277" s="346"/>
      <c r="N277" s="318">
        <f t="shared" si="34"/>
        <v>0</v>
      </c>
      <c r="O277" s="329"/>
      <c r="P277" s="319"/>
      <c r="Q277" s="330">
        <f t="shared" si="37"/>
        <v>0</v>
      </c>
      <c r="R277" s="261"/>
      <c r="S277" s="261"/>
      <c r="T277" s="261"/>
      <c r="U277" s="261"/>
      <c r="V277" s="261"/>
      <c r="W277" s="261"/>
      <c r="X277" s="261"/>
      <c r="Y277" s="261"/>
      <c r="Z277" s="354"/>
      <c r="AA277" s="332"/>
      <c r="AB277" s="333">
        <f t="shared" si="36"/>
        <v>0</v>
      </c>
      <c r="AC277" s="334">
        <f t="shared" si="35"/>
        <v>0</v>
      </c>
      <c r="AD277" s="335" t="str">
        <f t="shared" si="38"/>
        <v>5/Ф (није положио)</v>
      </c>
      <c r="AE277" s="436" t="s">
        <v>670</v>
      </c>
      <c r="AF277" s="413"/>
    </row>
    <row r="278" spans="1:32" ht="12.75">
      <c r="A278" s="356" t="s">
        <v>626</v>
      </c>
      <c r="B278" s="307" t="s">
        <v>627</v>
      </c>
      <c r="C278" s="317"/>
      <c r="D278" s="263">
        <v>5</v>
      </c>
      <c r="E278" s="263">
        <v>10</v>
      </c>
      <c r="F278" s="318">
        <f t="shared" si="32"/>
        <v>15</v>
      </c>
      <c r="G278" s="319">
        <v>15</v>
      </c>
      <c r="H278" s="319">
        <v>10</v>
      </c>
      <c r="I278" s="339">
        <v>18.6</v>
      </c>
      <c r="J278" s="261"/>
      <c r="K278" s="342">
        <f t="shared" si="33"/>
        <v>43.6</v>
      </c>
      <c r="L278" s="261">
        <v>9.7</v>
      </c>
      <c r="M278" s="261">
        <v>9</v>
      </c>
      <c r="N278" s="318">
        <f t="shared" si="34"/>
        <v>18.7</v>
      </c>
      <c r="O278" s="329"/>
      <c r="P278" s="319"/>
      <c r="Q278" s="330">
        <f t="shared" si="37"/>
        <v>0</v>
      </c>
      <c r="R278" s="261"/>
      <c r="S278" s="261"/>
      <c r="T278" s="261"/>
      <c r="U278" s="261"/>
      <c r="V278" s="261"/>
      <c r="W278" s="261"/>
      <c r="X278" s="261"/>
      <c r="Y278" s="261"/>
      <c r="Z278" s="318">
        <v>18.7</v>
      </c>
      <c r="AA278" s="332"/>
      <c r="AB278" s="333">
        <f t="shared" si="36"/>
        <v>96</v>
      </c>
      <c r="AC278" s="334">
        <f t="shared" si="35"/>
        <v>96</v>
      </c>
      <c r="AD278" s="357" t="str">
        <f t="shared" si="38"/>
        <v>10/A (изузетан одличан)</v>
      </c>
      <c r="AE278" s="435"/>
      <c r="AF278" s="413"/>
    </row>
    <row r="279" spans="1:32" ht="15">
      <c r="A279" s="306" t="s">
        <v>628</v>
      </c>
      <c r="B279" s="307" t="s">
        <v>629</v>
      </c>
      <c r="C279" s="317"/>
      <c r="D279" s="263">
        <v>4</v>
      </c>
      <c r="E279" s="263">
        <v>9</v>
      </c>
      <c r="F279" s="318">
        <f t="shared" si="32"/>
        <v>13</v>
      </c>
      <c r="G279" s="319">
        <v>12.3</v>
      </c>
      <c r="H279" s="319">
        <v>8.6</v>
      </c>
      <c r="I279" s="339">
        <v>16.4</v>
      </c>
      <c r="J279" s="261"/>
      <c r="K279" s="342">
        <f t="shared" si="33"/>
        <v>37.3</v>
      </c>
      <c r="L279" s="261">
        <v>6</v>
      </c>
      <c r="M279" s="261">
        <v>0</v>
      </c>
      <c r="N279" s="318">
        <f t="shared" si="34"/>
        <v>6</v>
      </c>
      <c r="O279" s="329"/>
      <c r="P279" s="319"/>
      <c r="Q279" s="330">
        <f t="shared" si="37"/>
        <v>0</v>
      </c>
      <c r="R279" s="261"/>
      <c r="S279" s="261"/>
      <c r="T279" s="261"/>
      <c r="U279" s="261"/>
      <c r="V279" s="261"/>
      <c r="W279" s="261"/>
      <c r="X279" s="261"/>
      <c r="Y279" s="261"/>
      <c r="Z279" s="353"/>
      <c r="AA279" s="332"/>
      <c r="AB279" s="333">
        <f t="shared" si="36"/>
        <v>56.3</v>
      </c>
      <c r="AC279" s="334">
        <f t="shared" si="35"/>
        <v>56.3</v>
      </c>
      <c r="AD279" s="335"/>
      <c r="AE279" s="432" t="s">
        <v>463</v>
      </c>
      <c r="AF279" s="413"/>
    </row>
    <row r="280" spans="1:32" ht="12.75">
      <c r="A280" s="356" t="s">
        <v>630</v>
      </c>
      <c r="B280" s="307" t="s">
        <v>631</v>
      </c>
      <c r="C280" s="317"/>
      <c r="D280" s="263">
        <v>5</v>
      </c>
      <c r="E280" s="263">
        <v>9</v>
      </c>
      <c r="F280" s="318">
        <f t="shared" si="32"/>
        <v>14</v>
      </c>
      <c r="G280" s="319">
        <v>10.8</v>
      </c>
      <c r="H280" s="319">
        <v>7.6</v>
      </c>
      <c r="I280" s="339">
        <v>17.2</v>
      </c>
      <c r="J280" s="261"/>
      <c r="K280" s="342">
        <f t="shared" si="33"/>
        <v>35.599999999999994</v>
      </c>
      <c r="L280" s="261">
        <v>6.6</v>
      </c>
      <c r="M280" s="261">
        <v>5.8</v>
      </c>
      <c r="N280" s="318">
        <f t="shared" si="34"/>
        <v>12.399999999999999</v>
      </c>
      <c r="O280" s="329"/>
      <c r="P280" s="319"/>
      <c r="Q280" s="330">
        <f t="shared" si="37"/>
        <v>0</v>
      </c>
      <c r="R280" s="261"/>
      <c r="S280" s="261"/>
      <c r="T280" s="261"/>
      <c r="U280" s="261"/>
      <c r="V280" s="261"/>
      <c r="W280" s="261"/>
      <c r="X280" s="261"/>
      <c r="Y280" s="261"/>
      <c r="Z280" s="318">
        <v>12.4</v>
      </c>
      <c r="AA280" s="332"/>
      <c r="AB280" s="333">
        <f t="shared" si="36"/>
        <v>74.39999999999999</v>
      </c>
      <c r="AC280" s="334">
        <f t="shared" si="35"/>
        <v>74.39999999999999</v>
      </c>
      <c r="AD280" s="357" t="str">
        <f t="shared" si="38"/>
        <v>8/Ц (врло добар)</v>
      </c>
      <c r="AE280" s="435"/>
      <c r="AF280" s="413"/>
    </row>
    <row r="281" spans="1:32" ht="15">
      <c r="A281" s="306" t="s">
        <v>632</v>
      </c>
      <c r="B281" s="307" t="s">
        <v>633</v>
      </c>
      <c r="C281" s="317"/>
      <c r="D281" s="263">
        <v>1</v>
      </c>
      <c r="E281" s="263">
        <v>2</v>
      </c>
      <c r="F281" s="318">
        <f t="shared" si="32"/>
        <v>3</v>
      </c>
      <c r="G281" s="319">
        <v>10.5</v>
      </c>
      <c r="H281" s="337"/>
      <c r="I281" s="337"/>
      <c r="J281" s="261"/>
      <c r="K281" s="342">
        <f t="shared" si="33"/>
        <v>10.5</v>
      </c>
      <c r="L281" s="261">
        <v>0</v>
      </c>
      <c r="M281" s="261">
        <v>0</v>
      </c>
      <c r="N281" s="318">
        <f t="shared" si="34"/>
        <v>0</v>
      </c>
      <c r="O281" s="343" t="s">
        <v>669</v>
      </c>
      <c r="P281" s="343"/>
      <c r="Q281" s="343"/>
      <c r="R281" s="261"/>
      <c r="S281" s="261"/>
      <c r="T281" s="261"/>
      <c r="U281" s="261"/>
      <c r="V281" s="261"/>
      <c r="W281" s="261"/>
      <c r="X281" s="261"/>
      <c r="Y281" s="261"/>
      <c r="Z281" s="353"/>
      <c r="AA281" s="332"/>
      <c r="AB281" s="333">
        <f t="shared" si="36"/>
        <v>13.5</v>
      </c>
      <c r="AC281" s="334">
        <f t="shared" si="35"/>
        <v>13.5</v>
      </c>
      <c r="AD281" s="335" t="str">
        <f t="shared" si="38"/>
        <v>5/Ф (није положио)</v>
      </c>
      <c r="AE281" s="436" t="s">
        <v>670</v>
      </c>
      <c r="AF281" s="31"/>
    </row>
    <row r="282" spans="1:32" ht="12.75">
      <c r="A282" s="356" t="s">
        <v>634</v>
      </c>
      <c r="B282" s="307" t="s">
        <v>635</v>
      </c>
      <c r="C282" s="317"/>
      <c r="D282" s="263">
        <v>3</v>
      </c>
      <c r="E282" s="263">
        <v>7</v>
      </c>
      <c r="F282" s="318">
        <f t="shared" si="32"/>
        <v>10</v>
      </c>
      <c r="G282" s="319">
        <v>15</v>
      </c>
      <c r="H282" s="319">
        <v>9.3</v>
      </c>
      <c r="I282" s="339">
        <v>20</v>
      </c>
      <c r="J282" s="261"/>
      <c r="K282" s="342">
        <f t="shared" si="33"/>
        <v>44.3</v>
      </c>
      <c r="L282" s="261">
        <v>10</v>
      </c>
      <c r="M282" s="261">
        <v>10</v>
      </c>
      <c r="N282" s="318">
        <f t="shared" si="34"/>
        <v>20</v>
      </c>
      <c r="O282" s="329"/>
      <c r="P282" s="319"/>
      <c r="Q282" s="330">
        <f t="shared" si="37"/>
        <v>0</v>
      </c>
      <c r="R282" s="261"/>
      <c r="S282" s="261"/>
      <c r="T282" s="261"/>
      <c r="U282" s="261"/>
      <c r="V282" s="261"/>
      <c r="W282" s="261"/>
      <c r="X282" s="261"/>
      <c r="Y282" s="261"/>
      <c r="Z282" s="318">
        <v>20</v>
      </c>
      <c r="AA282" s="332"/>
      <c r="AB282" s="333">
        <f t="shared" si="36"/>
        <v>94.3</v>
      </c>
      <c r="AC282" s="334">
        <f t="shared" si="35"/>
        <v>94.3</v>
      </c>
      <c r="AD282" s="357" t="str">
        <f t="shared" si="38"/>
        <v>10/A (изузетан одличан)</v>
      </c>
      <c r="AE282" s="435"/>
      <c r="AF282" s="413"/>
    </row>
    <row r="283" spans="1:32" ht="15">
      <c r="A283" s="306" t="s">
        <v>636</v>
      </c>
      <c r="B283" s="348" t="s">
        <v>637</v>
      </c>
      <c r="C283" s="349"/>
      <c r="D283" s="350"/>
      <c r="E283" s="350"/>
      <c r="F283" s="318">
        <f t="shared" si="32"/>
        <v>0</v>
      </c>
      <c r="G283" s="344"/>
      <c r="H283" s="344"/>
      <c r="I283" s="345"/>
      <c r="J283" s="261"/>
      <c r="K283" s="342">
        <f t="shared" si="33"/>
        <v>0</v>
      </c>
      <c r="L283" s="344"/>
      <c r="M283" s="346"/>
      <c r="N283" s="318">
        <f t="shared" si="34"/>
        <v>0</v>
      </c>
      <c r="O283" s="329"/>
      <c r="P283" s="319"/>
      <c r="Q283" s="330">
        <f t="shared" si="37"/>
        <v>0</v>
      </c>
      <c r="R283" s="261"/>
      <c r="S283" s="261"/>
      <c r="T283" s="261"/>
      <c r="U283" s="261"/>
      <c r="V283" s="261"/>
      <c r="W283" s="261"/>
      <c r="X283" s="261"/>
      <c r="Y283" s="261"/>
      <c r="Z283" s="354"/>
      <c r="AA283" s="332"/>
      <c r="AB283" s="333">
        <f t="shared" si="36"/>
        <v>0</v>
      </c>
      <c r="AC283" s="334">
        <f t="shared" si="35"/>
        <v>0</v>
      </c>
      <c r="AD283" s="335" t="str">
        <f t="shared" si="38"/>
        <v>5/Ф (није положио)</v>
      </c>
      <c r="AE283" s="436" t="s">
        <v>670</v>
      </c>
      <c r="AF283" s="413"/>
    </row>
    <row r="284" spans="1:32" ht="15">
      <c r="A284" s="306" t="s">
        <v>638</v>
      </c>
      <c r="B284" s="348" t="s">
        <v>639</v>
      </c>
      <c r="C284" s="349"/>
      <c r="D284" s="350"/>
      <c r="E284" s="350"/>
      <c r="F284" s="318">
        <f t="shared" si="32"/>
        <v>0</v>
      </c>
      <c r="G284" s="344"/>
      <c r="H284" s="344"/>
      <c r="I284" s="345"/>
      <c r="J284" s="261"/>
      <c r="K284" s="342">
        <f t="shared" si="33"/>
        <v>0</v>
      </c>
      <c r="L284" s="344">
        <v>0</v>
      </c>
      <c r="M284" s="344">
        <v>0</v>
      </c>
      <c r="N284" s="318">
        <f t="shared" si="34"/>
        <v>0</v>
      </c>
      <c r="O284" s="329"/>
      <c r="P284" s="319"/>
      <c r="Q284" s="330">
        <f t="shared" si="37"/>
        <v>0</v>
      </c>
      <c r="R284" s="261"/>
      <c r="S284" s="261"/>
      <c r="T284" s="261"/>
      <c r="U284" s="261"/>
      <c r="V284" s="261"/>
      <c r="W284" s="261"/>
      <c r="X284" s="261"/>
      <c r="Y284" s="261"/>
      <c r="Z284" s="354"/>
      <c r="AA284" s="332"/>
      <c r="AB284" s="333">
        <f t="shared" si="36"/>
        <v>0</v>
      </c>
      <c r="AC284" s="334">
        <f t="shared" si="35"/>
        <v>0</v>
      </c>
      <c r="AD284" s="335" t="str">
        <f t="shared" si="38"/>
        <v>5/Ф (није положио)</v>
      </c>
      <c r="AE284" s="436" t="s">
        <v>670</v>
      </c>
      <c r="AF284" s="413"/>
    </row>
    <row r="285" spans="1:32" ht="13.5" customHeight="1">
      <c r="A285" s="356" t="s">
        <v>640</v>
      </c>
      <c r="B285" s="307" t="s">
        <v>641</v>
      </c>
      <c r="C285" s="317"/>
      <c r="D285" s="263">
        <v>5</v>
      </c>
      <c r="E285" s="263">
        <v>9</v>
      </c>
      <c r="F285" s="318">
        <f t="shared" si="32"/>
        <v>14</v>
      </c>
      <c r="G285" s="319">
        <v>9.9</v>
      </c>
      <c r="H285" s="319">
        <v>8.6</v>
      </c>
      <c r="I285" s="339">
        <v>11.2</v>
      </c>
      <c r="J285" s="261"/>
      <c r="K285" s="342">
        <f t="shared" si="33"/>
        <v>29.7</v>
      </c>
      <c r="L285" s="261">
        <v>8.2</v>
      </c>
      <c r="M285" s="261">
        <v>9.3</v>
      </c>
      <c r="N285" s="318">
        <f t="shared" si="34"/>
        <v>17.5</v>
      </c>
      <c r="O285" s="329"/>
      <c r="P285" s="319"/>
      <c r="Q285" s="330">
        <f t="shared" si="37"/>
        <v>0</v>
      </c>
      <c r="R285" s="261"/>
      <c r="S285" s="261"/>
      <c r="T285" s="261"/>
      <c r="U285" s="261"/>
      <c r="V285" s="261"/>
      <c r="W285" s="261"/>
      <c r="X285" s="261"/>
      <c r="Y285" s="261"/>
      <c r="Z285" s="318">
        <v>17.5</v>
      </c>
      <c r="AA285" s="332"/>
      <c r="AB285" s="333">
        <f t="shared" si="36"/>
        <v>78.7</v>
      </c>
      <c r="AC285" s="334">
        <f t="shared" si="35"/>
        <v>78.7</v>
      </c>
      <c r="AD285" s="357" t="str">
        <f t="shared" si="38"/>
        <v>8/Ц (врло добар)</v>
      </c>
      <c r="AE285" s="435"/>
      <c r="AF285" s="413"/>
    </row>
    <row r="286" spans="1:32" ht="12.75">
      <c r="A286" s="356" t="s">
        <v>642</v>
      </c>
      <c r="B286" s="307" t="s">
        <v>643</v>
      </c>
      <c r="C286" s="317"/>
      <c r="D286" s="263">
        <v>5</v>
      </c>
      <c r="E286" s="263">
        <v>9</v>
      </c>
      <c r="F286" s="318">
        <f t="shared" si="32"/>
        <v>14</v>
      </c>
      <c r="G286" s="319">
        <v>12.3</v>
      </c>
      <c r="H286" s="319">
        <v>7.6</v>
      </c>
      <c r="I286" s="339">
        <v>16</v>
      </c>
      <c r="J286" s="261"/>
      <c r="K286" s="342">
        <f t="shared" si="33"/>
        <v>35.9</v>
      </c>
      <c r="L286" s="261">
        <v>8</v>
      </c>
      <c r="M286" s="261">
        <v>8.4</v>
      </c>
      <c r="N286" s="318">
        <f t="shared" si="34"/>
        <v>16.4</v>
      </c>
      <c r="O286" s="329"/>
      <c r="P286" s="319"/>
      <c r="Q286" s="330">
        <f t="shared" si="37"/>
        <v>0</v>
      </c>
      <c r="R286" s="261"/>
      <c r="S286" s="261"/>
      <c r="T286" s="261"/>
      <c r="U286" s="261"/>
      <c r="V286" s="261"/>
      <c r="W286" s="261"/>
      <c r="X286" s="261"/>
      <c r="Y286" s="261"/>
      <c r="Z286" s="318">
        <v>16.4</v>
      </c>
      <c r="AA286" s="332"/>
      <c r="AB286" s="333">
        <f t="shared" si="36"/>
        <v>82.69999999999999</v>
      </c>
      <c r="AC286" s="334">
        <f t="shared" si="35"/>
        <v>82.69999999999999</v>
      </c>
      <c r="AD286" s="357" t="str">
        <f t="shared" si="38"/>
        <v>9/Б (одличан)</v>
      </c>
      <c r="AE286" s="435"/>
      <c r="AF286" s="413"/>
    </row>
    <row r="287" spans="1:32" ht="15">
      <c r="A287" s="306" t="s">
        <v>644</v>
      </c>
      <c r="B287" s="348" t="s">
        <v>645</v>
      </c>
      <c r="C287" s="349"/>
      <c r="D287" s="350"/>
      <c r="E287" s="350"/>
      <c r="F287" s="318">
        <f t="shared" si="32"/>
        <v>0</v>
      </c>
      <c r="G287" s="344"/>
      <c r="H287" s="344"/>
      <c r="I287" s="345"/>
      <c r="J287" s="261"/>
      <c r="K287" s="342">
        <f t="shared" si="33"/>
        <v>0</v>
      </c>
      <c r="L287" s="344"/>
      <c r="M287" s="346"/>
      <c r="N287" s="318">
        <f t="shared" si="34"/>
        <v>0</v>
      </c>
      <c r="O287" s="329"/>
      <c r="P287" s="319"/>
      <c r="Q287" s="330">
        <f t="shared" si="37"/>
        <v>0</v>
      </c>
      <c r="R287" s="261"/>
      <c r="S287" s="261"/>
      <c r="T287" s="261"/>
      <c r="U287" s="261"/>
      <c r="V287" s="261"/>
      <c r="W287" s="261"/>
      <c r="X287" s="261"/>
      <c r="Y287" s="261"/>
      <c r="Z287" s="354"/>
      <c r="AA287" s="332"/>
      <c r="AB287" s="333">
        <f t="shared" si="36"/>
        <v>0</v>
      </c>
      <c r="AC287" s="334">
        <f t="shared" si="35"/>
        <v>0</v>
      </c>
      <c r="AD287" s="335" t="str">
        <f t="shared" si="38"/>
        <v>5/Ф (није положио)</v>
      </c>
      <c r="AE287" s="436" t="s">
        <v>670</v>
      </c>
      <c r="AF287" s="413"/>
    </row>
    <row r="288" spans="1:32" ht="15">
      <c r="A288" s="306" t="s">
        <v>646</v>
      </c>
      <c r="B288" s="307" t="s">
        <v>647</v>
      </c>
      <c r="C288" s="317"/>
      <c r="D288" s="263">
        <v>4</v>
      </c>
      <c r="E288" s="263">
        <v>10</v>
      </c>
      <c r="F288" s="318">
        <f t="shared" si="32"/>
        <v>14</v>
      </c>
      <c r="G288" s="319">
        <v>11.4</v>
      </c>
      <c r="H288" s="319">
        <v>5</v>
      </c>
      <c r="I288" s="340"/>
      <c r="J288" s="261"/>
      <c r="K288" s="342">
        <f t="shared" si="33"/>
        <v>16.4</v>
      </c>
      <c r="L288" s="261">
        <v>8.6</v>
      </c>
      <c r="M288" s="261">
        <v>9.7</v>
      </c>
      <c r="N288" s="318">
        <f t="shared" si="34"/>
        <v>18.299999999999997</v>
      </c>
      <c r="O288" s="329"/>
      <c r="P288" s="319"/>
      <c r="Q288" s="330">
        <f t="shared" si="37"/>
        <v>0</v>
      </c>
      <c r="R288" s="261"/>
      <c r="S288" s="261"/>
      <c r="T288" s="261"/>
      <c r="U288" s="261"/>
      <c r="V288" s="261"/>
      <c r="W288" s="261"/>
      <c r="X288" s="261"/>
      <c r="Y288" s="261"/>
      <c r="Z288" s="331"/>
      <c r="AA288" s="332"/>
      <c r="AB288" s="333">
        <f t="shared" si="36"/>
        <v>48.699999999999996</v>
      </c>
      <c r="AC288" s="334">
        <f t="shared" si="35"/>
        <v>48.699999999999996</v>
      </c>
      <c r="AD288" s="335"/>
      <c r="AE288" s="435"/>
      <c r="AF288" s="413"/>
    </row>
    <row r="289" spans="1:32" ht="12.75">
      <c r="A289" s="414" t="s">
        <v>648</v>
      </c>
      <c r="B289" s="415" t="s">
        <v>649</v>
      </c>
      <c r="C289" s="416"/>
      <c r="D289" s="417">
        <v>1</v>
      </c>
      <c r="E289" s="417">
        <v>5</v>
      </c>
      <c r="F289" s="418">
        <f t="shared" si="32"/>
        <v>6</v>
      </c>
      <c r="G289" s="419">
        <v>11.4</v>
      </c>
      <c r="H289" s="419">
        <v>6.6</v>
      </c>
      <c r="I289" s="308">
        <v>13.2</v>
      </c>
      <c r="J289" s="420"/>
      <c r="K289" s="421">
        <f t="shared" si="33"/>
        <v>31.2</v>
      </c>
      <c r="L289" s="420">
        <v>7</v>
      </c>
      <c r="M289" s="420">
        <v>7.2</v>
      </c>
      <c r="N289" s="418">
        <f t="shared" si="34"/>
        <v>14.2</v>
      </c>
      <c r="O289" s="422"/>
      <c r="P289" s="419"/>
      <c r="Q289" s="423">
        <f t="shared" si="37"/>
        <v>0</v>
      </c>
      <c r="R289" s="420"/>
      <c r="S289" s="420"/>
      <c r="T289" s="420"/>
      <c r="U289" s="420"/>
      <c r="V289" s="420"/>
      <c r="W289" s="420"/>
      <c r="X289" s="420"/>
      <c r="Y289" s="420"/>
      <c r="Z289" s="418">
        <v>14.2</v>
      </c>
      <c r="AA289" s="424"/>
      <c r="AB289" s="425">
        <f t="shared" si="36"/>
        <v>65.6</v>
      </c>
      <c r="AC289" s="426">
        <f t="shared" si="35"/>
        <v>65.60000000000001</v>
      </c>
      <c r="AD289" s="427" t="str">
        <f t="shared" si="38"/>
        <v>7/Д (добар)</v>
      </c>
      <c r="AE289" s="435"/>
      <c r="AF289" s="413"/>
    </row>
    <row r="290" spans="1:32" ht="15">
      <c r="A290" s="261" t="s">
        <v>662</v>
      </c>
      <c r="B290" s="261" t="s">
        <v>556</v>
      </c>
      <c r="C290" s="317"/>
      <c r="D290" s="263">
        <v>3</v>
      </c>
      <c r="E290" s="158">
        <v>4</v>
      </c>
      <c r="F290" s="319"/>
      <c r="G290" s="319">
        <v>12.9</v>
      </c>
      <c r="H290" s="319">
        <v>7.6</v>
      </c>
      <c r="I290" s="430"/>
      <c r="J290" s="261"/>
      <c r="K290" s="318">
        <f t="shared" si="33"/>
        <v>20.5</v>
      </c>
      <c r="L290" s="261">
        <v>0</v>
      </c>
      <c r="M290" s="261">
        <v>0</v>
      </c>
      <c r="N290" s="318">
        <f t="shared" si="34"/>
        <v>0</v>
      </c>
      <c r="O290" s="431" t="s">
        <v>669</v>
      </c>
      <c r="P290" s="431"/>
      <c r="Q290" s="431"/>
      <c r="R290" s="261"/>
      <c r="S290" s="261"/>
      <c r="T290" s="261"/>
      <c r="U290" s="261"/>
      <c r="V290" s="261"/>
      <c r="W290" s="261"/>
      <c r="X290" s="261"/>
      <c r="Y290" s="261"/>
      <c r="Z290" s="354"/>
      <c r="AA290" s="332"/>
      <c r="AB290" s="333">
        <f t="shared" si="36"/>
        <v>20.5</v>
      </c>
      <c r="AC290" s="334">
        <f t="shared" si="35"/>
        <v>20.5</v>
      </c>
      <c r="AD290" s="261"/>
      <c r="AE290" s="432" t="s">
        <v>663</v>
      </c>
      <c r="AF290" s="413"/>
    </row>
    <row r="291" spans="1:32" ht="15">
      <c r="A291" s="261" t="s">
        <v>668</v>
      </c>
      <c r="B291" s="411" t="s">
        <v>540</v>
      </c>
      <c r="C291" s="317"/>
      <c r="D291" s="412">
        <v>2</v>
      </c>
      <c r="E291" s="412">
        <v>2</v>
      </c>
      <c r="F291" s="318">
        <f>SUM(D291,E291)</f>
        <v>4</v>
      </c>
      <c r="G291" s="433">
        <v>11.2</v>
      </c>
      <c r="H291" s="433">
        <v>11.2</v>
      </c>
      <c r="I291" s="433">
        <v>13.2</v>
      </c>
      <c r="J291" s="261"/>
      <c r="K291" s="318">
        <f t="shared" si="33"/>
        <v>35.599999999999994</v>
      </c>
      <c r="L291" s="261">
        <v>0</v>
      </c>
      <c r="M291" s="261">
        <v>0</v>
      </c>
      <c r="N291" s="318">
        <f>SUM(L291,M291)</f>
        <v>0</v>
      </c>
      <c r="O291" s="431" t="s">
        <v>669</v>
      </c>
      <c r="P291" s="431"/>
      <c r="Q291" s="431"/>
      <c r="R291" s="262"/>
      <c r="S291" s="262"/>
      <c r="T291" s="262"/>
      <c r="U291" s="262"/>
      <c r="V291" s="262"/>
      <c r="W291" s="262"/>
      <c r="X291" s="262"/>
      <c r="Y291" s="262"/>
      <c r="Z291" s="353"/>
      <c r="AA291" s="434"/>
      <c r="AB291" s="333">
        <f t="shared" si="36"/>
        <v>39.599999999999994</v>
      </c>
      <c r="AC291" s="334">
        <f t="shared" si="35"/>
        <v>39.599999999999994</v>
      </c>
      <c r="AD291" s="335"/>
      <c r="AE291" s="432" t="s">
        <v>663</v>
      </c>
      <c r="AF291" s="413"/>
    </row>
    <row r="292" spans="1:32" ht="15">
      <c r="A292" s="261" t="s">
        <v>666</v>
      </c>
      <c r="B292" s="411" t="s">
        <v>579</v>
      </c>
      <c r="C292" s="317"/>
      <c r="D292" s="412">
        <v>1</v>
      </c>
      <c r="E292" s="412">
        <v>2</v>
      </c>
      <c r="F292" s="318">
        <f>SUM(D292,E292)</f>
        <v>3</v>
      </c>
      <c r="G292" s="433">
        <v>11.2</v>
      </c>
      <c r="H292" s="433">
        <v>11.2</v>
      </c>
      <c r="I292" s="433">
        <v>11.2</v>
      </c>
      <c r="J292" s="261"/>
      <c r="K292" s="318">
        <f t="shared" si="33"/>
        <v>33.599999999999994</v>
      </c>
      <c r="L292" s="412">
        <v>1</v>
      </c>
      <c r="M292" s="412">
        <v>0</v>
      </c>
      <c r="N292" s="318">
        <f>SUM(L292,M292)</f>
        <v>1</v>
      </c>
      <c r="O292" s="431" t="s">
        <v>669</v>
      </c>
      <c r="P292" s="431"/>
      <c r="Q292" s="431"/>
      <c r="R292" s="262"/>
      <c r="S292" s="262"/>
      <c r="T292" s="262"/>
      <c r="U292" s="262"/>
      <c r="V292" s="262"/>
      <c r="W292" s="262"/>
      <c r="X292" s="262"/>
      <c r="Y292" s="262"/>
      <c r="Z292" s="353"/>
      <c r="AA292" s="434"/>
      <c r="AB292" s="333">
        <f t="shared" si="36"/>
        <v>37.599999999999994</v>
      </c>
      <c r="AC292" s="334">
        <f t="shared" si="35"/>
        <v>37.599999999999994</v>
      </c>
      <c r="AD292" s="335"/>
      <c r="AE292" s="432" t="s">
        <v>663</v>
      </c>
      <c r="AF292" s="413"/>
    </row>
    <row r="293" spans="1:32" ht="15">
      <c r="A293" s="261" t="s">
        <v>667</v>
      </c>
      <c r="B293" s="411" t="s">
        <v>530</v>
      </c>
      <c r="C293" s="317"/>
      <c r="D293" s="412">
        <v>2</v>
      </c>
      <c r="E293" s="412">
        <v>3</v>
      </c>
      <c r="F293" s="318">
        <f>SUM(D293,E293)</f>
        <v>5</v>
      </c>
      <c r="G293" s="433">
        <v>15.2</v>
      </c>
      <c r="H293" s="433">
        <v>14.4</v>
      </c>
      <c r="I293" s="433">
        <v>15.2</v>
      </c>
      <c r="J293" s="261"/>
      <c r="K293" s="318">
        <f t="shared" si="33"/>
        <v>44.8</v>
      </c>
      <c r="L293" s="412">
        <v>0</v>
      </c>
      <c r="M293" s="412">
        <v>0</v>
      </c>
      <c r="N293" s="318">
        <f>SUM(L293,M293)</f>
        <v>0</v>
      </c>
      <c r="O293" s="431" t="s">
        <v>669</v>
      </c>
      <c r="P293" s="431"/>
      <c r="Q293" s="431"/>
      <c r="R293" s="262"/>
      <c r="S293" s="262"/>
      <c r="T293" s="262"/>
      <c r="U293" s="262"/>
      <c r="V293" s="262"/>
      <c r="W293" s="262"/>
      <c r="X293" s="262"/>
      <c r="Y293" s="262"/>
      <c r="Z293" s="353"/>
      <c r="AA293" s="434"/>
      <c r="AB293" s="333">
        <f t="shared" si="36"/>
        <v>49.8</v>
      </c>
      <c r="AC293" s="334">
        <f t="shared" si="35"/>
        <v>49.8</v>
      </c>
      <c r="AD293" s="335"/>
      <c r="AE293" s="432" t="s">
        <v>663</v>
      </c>
      <c r="AF293" s="413"/>
    </row>
    <row r="294" spans="1:32" ht="12.75">
      <c r="A294" s="448"/>
      <c r="B294" s="441"/>
      <c r="C294" s="442"/>
      <c r="D294" s="441"/>
      <c r="E294" s="441"/>
      <c r="F294" s="443"/>
      <c r="G294" s="443"/>
      <c r="H294" s="443"/>
      <c r="I294" s="443"/>
      <c r="J294" s="443"/>
      <c r="K294" s="444"/>
      <c r="L294" s="441"/>
      <c r="M294" s="441"/>
      <c r="N294" s="443"/>
      <c r="O294" s="441"/>
      <c r="P294" s="443"/>
      <c r="R294" s="441"/>
      <c r="S294" s="441"/>
      <c r="T294" s="441"/>
      <c r="U294" s="441"/>
      <c r="V294" s="441"/>
      <c r="W294" s="441"/>
      <c r="X294" s="441"/>
      <c r="Y294" s="441"/>
      <c r="Z294" s="445"/>
      <c r="AD294" s="441"/>
      <c r="AE294" s="446"/>
      <c r="AF294" s="413"/>
    </row>
    <row r="295" spans="1:32" ht="12.75">
      <c r="A295" s="441"/>
      <c r="B295" s="441"/>
      <c r="C295" s="442"/>
      <c r="D295" s="441"/>
      <c r="E295" s="441"/>
      <c r="F295" s="443"/>
      <c r="G295" s="443"/>
      <c r="H295" s="443"/>
      <c r="I295" s="443"/>
      <c r="J295" s="443"/>
      <c r="K295" s="444"/>
      <c r="L295" s="441"/>
      <c r="M295" s="441"/>
      <c r="N295" s="443"/>
      <c r="O295" s="441"/>
      <c r="P295" s="443"/>
      <c r="R295" s="441"/>
      <c r="S295" s="441"/>
      <c r="T295" s="441"/>
      <c r="U295" s="441"/>
      <c r="V295" s="441"/>
      <c r="W295" s="441"/>
      <c r="X295" s="441"/>
      <c r="Y295" s="441"/>
      <c r="Z295" s="445"/>
      <c r="AD295" s="441"/>
      <c r="AE295" s="446"/>
      <c r="AF295" s="413"/>
    </row>
    <row r="296" spans="1:32" ht="12.75">
      <c r="A296" s="447"/>
      <c r="B296" s="441"/>
      <c r="C296" s="442"/>
      <c r="D296" s="441"/>
      <c r="E296" s="441"/>
      <c r="F296" s="443"/>
      <c r="G296" s="443"/>
      <c r="H296" s="443"/>
      <c r="I296" s="443"/>
      <c r="J296" s="443"/>
      <c r="K296" s="444"/>
      <c r="L296" s="441"/>
      <c r="M296" s="441"/>
      <c r="N296" s="443"/>
      <c r="P296" s="443"/>
      <c r="R296" s="441"/>
      <c r="S296" s="441"/>
      <c r="T296" s="441"/>
      <c r="U296" s="441"/>
      <c r="V296" s="441"/>
      <c r="W296" s="441"/>
      <c r="X296" s="441"/>
      <c r="Y296" s="441"/>
      <c r="Z296" s="445"/>
      <c r="AD296" s="441"/>
      <c r="AE296" s="446"/>
      <c r="AF296" s="413"/>
    </row>
    <row r="297" spans="1:32" ht="12.75">
      <c r="A297" s="410"/>
      <c r="B297" s="441"/>
      <c r="C297" s="442"/>
      <c r="D297" s="441"/>
      <c r="E297" s="441"/>
      <c r="F297" s="443"/>
      <c r="G297" s="443"/>
      <c r="H297" s="443"/>
      <c r="I297" s="443"/>
      <c r="J297" s="443"/>
      <c r="K297" s="444"/>
      <c r="L297" s="441"/>
      <c r="M297" s="441"/>
      <c r="N297" s="443"/>
      <c r="P297" s="443"/>
      <c r="R297" s="441"/>
      <c r="S297" s="441"/>
      <c r="T297" s="441"/>
      <c r="U297" s="441"/>
      <c r="V297" s="441"/>
      <c r="W297" s="441"/>
      <c r="X297" s="441"/>
      <c r="Y297" s="441"/>
      <c r="Z297" s="445"/>
      <c r="AD297" s="441"/>
      <c r="AE297" s="446"/>
      <c r="AF297" s="413"/>
    </row>
    <row r="298" spans="2:31" ht="12.75">
      <c r="B298" s="303"/>
      <c r="C298" s="310"/>
      <c r="D298" s="309"/>
      <c r="E298" s="309"/>
      <c r="F298" s="439"/>
      <c r="G298" s="439"/>
      <c r="H298" s="439"/>
      <c r="I298" s="439"/>
      <c r="J298" s="439"/>
      <c r="K298" s="440"/>
      <c r="L298" s="309"/>
      <c r="M298" s="309"/>
      <c r="N298" s="439"/>
      <c r="P298" s="439"/>
      <c r="R298" s="309"/>
      <c r="S298" s="309"/>
      <c r="T298" s="309"/>
      <c r="U298" s="309"/>
      <c r="V298" s="309"/>
      <c r="W298" s="309"/>
      <c r="X298" s="309"/>
      <c r="Y298" s="309"/>
      <c r="Z298" s="320"/>
      <c r="AD298"/>
      <c r="AE298" s="429"/>
    </row>
    <row r="299" ht="12.75">
      <c r="AD299"/>
    </row>
    <row r="300" ht="12.75">
      <c r="AD300"/>
    </row>
    <row r="301" ht="12.75">
      <c r="AD301"/>
    </row>
    <row r="302" ht="12.75">
      <c r="AD302"/>
    </row>
    <row r="303" ht="12.75">
      <c r="AD303"/>
    </row>
    <row r="304" ht="12.75">
      <c r="AD304"/>
    </row>
    <row r="305" ht="12.75">
      <c r="AD305"/>
    </row>
    <row r="306" ht="12.75">
      <c r="AD306"/>
    </row>
    <row r="307" ht="12.75">
      <c r="AD307"/>
    </row>
    <row r="308" ht="12.75">
      <c r="AD308"/>
    </row>
    <row r="309" ht="12.75">
      <c r="AD309"/>
    </row>
    <row r="310" ht="12.75">
      <c r="AD310"/>
    </row>
    <row r="311" ht="12.75">
      <c r="AD311"/>
    </row>
    <row r="312" ht="12.75">
      <c r="AD312"/>
    </row>
    <row r="313" ht="12.75">
      <c r="AD313"/>
    </row>
    <row r="314" ht="12.75">
      <c r="AD314"/>
    </row>
    <row r="315" ht="12.75">
      <c r="AD315"/>
    </row>
    <row r="316" ht="12.75">
      <c r="AD316"/>
    </row>
    <row r="317" ht="12.75">
      <c r="AD317"/>
    </row>
  </sheetData>
  <sheetProtection/>
  <mergeCells count="45">
    <mergeCell ref="A259:B259"/>
    <mergeCell ref="AD2:AD7"/>
    <mergeCell ref="A1:C1"/>
    <mergeCell ref="D1:F1"/>
    <mergeCell ref="A2:C2"/>
    <mergeCell ref="D2:D7"/>
    <mergeCell ref="G1:K1"/>
    <mergeCell ref="R1:Z1"/>
    <mergeCell ref="AA2:AA7"/>
    <mergeCell ref="F2:F7"/>
    <mergeCell ref="Y2:Y7"/>
    <mergeCell ref="AF2:AF7"/>
    <mergeCell ref="G2:G7"/>
    <mergeCell ref="L2:L7"/>
    <mergeCell ref="AC2:AC7"/>
    <mergeCell ref="AB2:AB7"/>
    <mergeCell ref="Z2:Z7"/>
    <mergeCell ref="A4:C4"/>
    <mergeCell ref="K2:K7"/>
    <mergeCell ref="A5:C5"/>
    <mergeCell ref="A6:C6"/>
    <mergeCell ref="O2:O7"/>
    <mergeCell ref="W2:W7"/>
    <mergeCell ref="R2:R7"/>
    <mergeCell ref="T2:T7"/>
    <mergeCell ref="A142:B142"/>
    <mergeCell ref="X2:X7"/>
    <mergeCell ref="S2:S7"/>
    <mergeCell ref="E2:E7"/>
    <mergeCell ref="P2:P7"/>
    <mergeCell ref="A196:B196"/>
    <mergeCell ref="A76:B76"/>
    <mergeCell ref="B7:C7"/>
    <mergeCell ref="U2:U7"/>
    <mergeCell ref="Q2:Q7"/>
    <mergeCell ref="L1:N1"/>
    <mergeCell ref="N2:N7"/>
    <mergeCell ref="A3:C3"/>
    <mergeCell ref="A8:C8"/>
    <mergeCell ref="AE2:AE7"/>
    <mergeCell ref="J2:J7"/>
    <mergeCell ref="H2:H7"/>
    <mergeCell ref="I2:I7"/>
    <mergeCell ref="M2:M7"/>
    <mergeCell ref="V2:V7"/>
  </mergeCells>
  <printOptions/>
  <pageMargins left="0.2362204724409449" right="0" top="0.7480314960629921" bottom="0.7480314960629921" header="0.31496062992125984" footer="0.31496062992125984"/>
  <pageSetup firstPageNumber="1" useFirstPageNumber="1" fitToHeight="1" fitToWidth="1" horizontalDpi="300" verticalDpi="300" orientation="portrait" paperSize="9" scale="10" r:id="rId1"/>
  <headerFooter alignWithMargins="0">
    <oddHeader>&amp;C&amp;"Times New Roman,Regular"&amp;12&amp;A</oddHeader>
    <oddFooter>&amp;C&amp;"Times New Roman,Regular"&amp;12Page &amp;P</oddFooter>
  </headerFooter>
  <ignoredErrors>
    <ignoredError sqref="K16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6.28125" style="0" customWidth="1"/>
    <col min="3" max="3" width="6.8515625" style="0" customWidth="1"/>
    <col min="4" max="4" width="7.140625" style="0" customWidth="1"/>
    <col min="5" max="5" width="22.140625" style="0" customWidth="1"/>
    <col min="7" max="7" width="9.57421875" style="0" customWidth="1"/>
    <col min="9" max="9" width="9.7109375" style="0" customWidth="1"/>
    <col min="10" max="10" width="6.8515625" style="0" customWidth="1"/>
    <col min="11" max="11" width="7.00390625" style="0" customWidth="1"/>
    <col min="13" max="13" width="7.421875" style="0" customWidth="1"/>
    <col min="14" max="14" width="8.28125" style="0" customWidth="1"/>
    <col min="17" max="17" width="16.42187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196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169" t="s">
        <v>371</v>
      </c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 t="s">
        <v>175</v>
      </c>
      <c r="C10" s="70">
        <v>1</v>
      </c>
      <c r="D10" s="70"/>
      <c r="E10" s="72" t="str">
        <f>VLOOKUP(B10,'коначна табела'!A9:AD998,2,FALSE)</f>
        <v>Роквић Милица                  </v>
      </c>
      <c r="F10" s="70">
        <f>VLOOKUP(B10,'коначна табела'!A9:AD998,14,FALSE)</f>
        <v>15</v>
      </c>
      <c r="G10" s="110"/>
      <c r="H10" s="70">
        <f>VLOOKUP(B10,'коначна табела'!A9:AD998,11,FALSE)</f>
        <v>48.400000000000006</v>
      </c>
      <c r="I10" s="74"/>
      <c r="J10" s="75">
        <f>VLOOKUP(B10,'коначна табела'!A9:AD998,17,FALSE)</f>
        <v>0</v>
      </c>
      <c r="K10" s="69"/>
      <c r="L10" s="70">
        <f>VLOOKUP(B10,'коначна табела'!A9:AD998,6,FALSE)</f>
        <v>9</v>
      </c>
      <c r="M10" s="73"/>
      <c r="N10" s="70">
        <f>VLOOKUP(B10,'коначна табела'!A9:AD998,26,FALSE)</f>
        <v>15</v>
      </c>
      <c r="O10" s="62" t="s">
        <v>371</v>
      </c>
      <c r="P10" s="70">
        <f>VLOOKUP(B10,'коначна табела'!A9:AD998,29,FALSE)</f>
        <v>87.4</v>
      </c>
      <c r="Q10" s="70" t="str">
        <f>VLOOKUP(B10,'коначна табела'!A9:AD998,30,FALSE)</f>
        <v>9/Б (одличан)</v>
      </c>
    </row>
    <row r="11" spans="1:17" ht="12.75">
      <c r="A11" s="69">
        <v>2</v>
      </c>
      <c r="B11" s="106" t="s">
        <v>330</v>
      </c>
      <c r="C11" s="66">
        <v>1</v>
      </c>
      <c r="D11" s="70"/>
      <c r="E11" s="72" t="str">
        <f>VLOOKUP(B11,'коначна табела'!A9:AD998,2,FALSE)</f>
        <v>Милинчић Милан</v>
      </c>
      <c r="F11" s="70">
        <f>VLOOKUP(B11,'коначна табела'!A9:AD998,14,FALSE)</f>
        <v>11.4</v>
      </c>
      <c r="G11" s="110" t="s">
        <v>373</v>
      </c>
      <c r="H11" s="70">
        <f>VLOOKUP(B11,'коначна табела'!A9:AD998,11,FALSE)</f>
        <v>36.400000000000006</v>
      </c>
      <c r="I11" s="74" t="s">
        <v>372</v>
      </c>
      <c r="J11" s="75">
        <f>VLOOKUP(B11,'коначна табела'!A9:AD998,17,FALSE)</f>
        <v>0</v>
      </c>
      <c r="K11" s="69"/>
      <c r="L11" s="70">
        <f>VLOOKUP(B11,'коначна табела'!A9:AD998,6,FALSE)</f>
        <v>5</v>
      </c>
      <c r="M11" s="73"/>
      <c r="N11" s="70">
        <f>VLOOKUP(B11,'коначна табела'!A9:AD998,26,FALSE)</f>
        <v>11.4</v>
      </c>
      <c r="O11" s="62" t="s">
        <v>371</v>
      </c>
      <c r="P11" s="70">
        <f>VLOOKUP(B11,'коначна табела'!A9:AD998,29,FALSE)</f>
        <v>64.2</v>
      </c>
      <c r="Q11" s="70" t="str">
        <f>VLOOKUP(B11,'коначна табела'!A9:AD998,30,FALSE)</f>
        <v>7/Д (добар)</v>
      </c>
    </row>
    <row r="12" spans="1:17" ht="12.75">
      <c r="A12" s="77">
        <v>3</v>
      </c>
      <c r="B12" s="105" t="s">
        <v>370</v>
      </c>
      <c r="C12" s="70">
        <v>1</v>
      </c>
      <c r="D12" s="66"/>
      <c r="E12" s="72" t="str">
        <f>VLOOKUP(B12,'коначна табела'!A9:AD998,2,FALSE)</f>
        <v>Милашиновић  В.  Милана</v>
      </c>
      <c r="F12" s="70">
        <f>VLOOKUP(B12,'коначна табела'!A9:AD998,14,FALSE)</f>
        <v>11.925</v>
      </c>
      <c r="G12" s="110" t="s">
        <v>373</v>
      </c>
      <c r="H12" s="70">
        <f>VLOOKUP(B12,'коначна табела'!A9:AD998,11,FALSE)</f>
        <v>51.8</v>
      </c>
      <c r="I12" s="74" t="s">
        <v>372</v>
      </c>
      <c r="J12" s="75">
        <f>VLOOKUP(B12,'коначна табела'!A9:AD998,17,FALSE)</f>
        <v>0</v>
      </c>
      <c r="K12" s="69"/>
      <c r="L12" s="70">
        <f>VLOOKUP(B12,'коначна табела'!A9:AD998,6,FALSE)</f>
        <v>10</v>
      </c>
      <c r="M12" s="73"/>
      <c r="N12" s="70">
        <f>VLOOKUP(B12,'коначна табела'!A9:AD998,26,FALSE)</f>
        <v>11.93</v>
      </c>
      <c r="O12" s="62" t="s">
        <v>371</v>
      </c>
      <c r="P12" s="70">
        <f>VLOOKUP(B12,'коначна табела'!A9:AD998,29,FALSE)</f>
        <v>85.655</v>
      </c>
      <c r="Q12" s="70" t="str">
        <f>VLOOKUP(B12,'коначна табела'!A9:AD998,30,FALSE)</f>
        <v>9/Б (одличан)</v>
      </c>
    </row>
    <row r="13" spans="1:17" ht="12.75">
      <c r="A13" s="69">
        <v>4</v>
      </c>
      <c r="B13" s="105" t="s">
        <v>319</v>
      </c>
      <c r="C13" s="70">
        <v>1</v>
      </c>
      <c r="D13" s="70"/>
      <c r="E13" s="72" t="str">
        <f>VLOOKUP(B13,'коначна табела'!A9:AD998,2,FALSE)</f>
        <v>Ђурић Б. Славиша</v>
      </c>
      <c r="F13" s="70">
        <f>VLOOKUP(B13,'коначна табела'!A9:AD998,14,FALSE)</f>
        <v>10.05</v>
      </c>
      <c r="G13" s="110" t="s">
        <v>373</v>
      </c>
      <c r="H13" s="70">
        <f>VLOOKUP(B13,'коначна табела'!A9:AD998,11,FALSE)</f>
        <v>48.400000000000006</v>
      </c>
      <c r="I13" s="74" t="s">
        <v>372</v>
      </c>
      <c r="J13" s="75">
        <f>VLOOKUP(B13,'коначна табела'!A9:AD998,17,FALSE)</f>
        <v>0</v>
      </c>
      <c r="K13" s="69"/>
      <c r="L13" s="70">
        <f>VLOOKUP(B13,'коначна табела'!A9:AD998,6,FALSE)</f>
        <v>9</v>
      </c>
      <c r="M13" s="73"/>
      <c r="N13" s="70">
        <f>VLOOKUP(B13,'коначна табела'!A9:AD998,26,FALSE)</f>
        <v>10.05</v>
      </c>
      <c r="O13" s="62" t="s">
        <v>371</v>
      </c>
      <c r="P13" s="70">
        <f>VLOOKUP(B13,'коначна табела'!A9:AD998,29,FALSE)</f>
        <v>77.5</v>
      </c>
      <c r="Q13" s="70" t="str">
        <f>VLOOKUP(B13,'коначна табела'!A9:AD998,30,FALSE)</f>
        <v>8/Ц (врло добар)</v>
      </c>
    </row>
    <row r="14" spans="1:17" ht="12.75">
      <c r="A14" s="69">
        <v>5</v>
      </c>
      <c r="B14" s="105" t="s">
        <v>337</v>
      </c>
      <c r="C14" s="70">
        <v>1</v>
      </c>
      <c r="D14" s="70"/>
      <c r="E14" s="72" t="str">
        <f>VLOOKUP(B14,'коначна табела'!A9:AD998,2,FALSE)</f>
        <v>Марчета  М.  Марко</v>
      </c>
      <c r="F14" s="70">
        <f>VLOOKUP(B14,'коначна табела'!A9:AD998,14,FALSE)</f>
        <v>10.05</v>
      </c>
      <c r="G14" s="110" t="s">
        <v>373</v>
      </c>
      <c r="H14" s="70">
        <f>VLOOKUP(B14,'коначна табела'!A9:AD998,11,FALSE)</f>
        <v>46.8</v>
      </c>
      <c r="I14" s="74" t="s">
        <v>372</v>
      </c>
      <c r="J14" s="75">
        <f>VLOOKUP(B14,'коначна табела'!A9:AD998,17,FALSE)</f>
        <v>0</v>
      </c>
      <c r="K14" s="69"/>
      <c r="L14" s="70">
        <f>VLOOKUP(B14,'коначна табела'!A9:AD998,6,FALSE)</f>
        <v>9</v>
      </c>
      <c r="M14" s="73"/>
      <c r="N14" s="70">
        <f>VLOOKUP(B14,'коначна табела'!A9:AD998,26,FALSE)</f>
        <v>10.05</v>
      </c>
      <c r="O14" s="62" t="s">
        <v>371</v>
      </c>
      <c r="P14" s="70">
        <f>VLOOKUP(B14,'коначна табела'!A9:AD998,29,FALSE)</f>
        <v>75.89999999999999</v>
      </c>
      <c r="Q14" s="70" t="str">
        <f>VLOOKUP(B14,'коначна табела'!A9:AD998,30,FALSE)</f>
        <v>8/Ц (врло добар)</v>
      </c>
    </row>
    <row r="15" spans="1:17" ht="12.75">
      <c r="A15" s="69">
        <v>6</v>
      </c>
      <c r="B15" s="105" t="s">
        <v>376</v>
      </c>
      <c r="C15" s="70">
        <v>1</v>
      </c>
      <c r="D15" s="70"/>
      <c r="E15" s="156" t="s">
        <v>374</v>
      </c>
      <c r="F15" s="157">
        <v>8.4</v>
      </c>
      <c r="G15" s="158" t="s">
        <v>378</v>
      </c>
      <c r="H15" s="157">
        <v>60</v>
      </c>
      <c r="I15" s="159" t="s">
        <v>379</v>
      </c>
      <c r="J15" s="160">
        <v>0</v>
      </c>
      <c r="K15" s="161"/>
      <c r="L15" s="157">
        <v>10</v>
      </c>
      <c r="M15" s="162"/>
      <c r="N15" s="157">
        <v>9.4</v>
      </c>
      <c r="O15" s="62" t="s">
        <v>371</v>
      </c>
      <c r="P15" s="157">
        <v>87.8</v>
      </c>
      <c r="Q15" s="70" t="s">
        <v>375</v>
      </c>
    </row>
    <row r="17" spans="3:16" ht="34.5">
      <c r="C17" s="403" t="s">
        <v>57</v>
      </c>
      <c r="D17" s="403"/>
      <c r="E17" s="403"/>
      <c r="F17" s="78" t="s">
        <v>58</v>
      </c>
      <c r="G17" s="78" t="s">
        <v>59</v>
      </c>
      <c r="H17" s="78" t="s">
        <v>60</v>
      </c>
      <c r="I17" s="78" t="s">
        <v>61</v>
      </c>
      <c r="J17" s="79"/>
      <c r="K17" s="46"/>
      <c r="L17" s="46"/>
      <c r="M17" s="46"/>
      <c r="N17" s="46"/>
      <c r="O17" s="46"/>
      <c r="P17" s="46"/>
    </row>
    <row r="18" spans="3:16" ht="12.75">
      <c r="C18" s="80" t="s">
        <v>62</v>
      </c>
      <c r="D18" s="80"/>
      <c r="E18" s="81" t="s">
        <v>63</v>
      </c>
      <c r="F18" s="82"/>
      <c r="G18" s="82"/>
      <c r="H18" s="82"/>
      <c r="I18" s="83"/>
      <c r="J18" s="46"/>
      <c r="K18" s="46"/>
      <c r="L18" s="46"/>
      <c r="M18" s="46"/>
      <c r="N18" s="46"/>
      <c r="O18" s="45" t="s">
        <v>64</v>
      </c>
      <c r="P18" s="46"/>
    </row>
    <row r="19" spans="3:16" ht="12.75">
      <c r="C19" s="80" t="s">
        <v>62</v>
      </c>
      <c r="D19" s="80"/>
      <c r="E19" s="81" t="s">
        <v>65</v>
      </c>
      <c r="F19" s="84"/>
      <c r="G19" s="85"/>
      <c r="H19" s="84"/>
      <c r="I19" s="84"/>
      <c r="J19" s="46"/>
      <c r="K19" s="46"/>
      <c r="L19" s="46"/>
      <c r="M19" s="46"/>
      <c r="N19" s="46"/>
      <c r="O19" s="46"/>
      <c r="P19" s="46"/>
    </row>
  </sheetData>
  <sheetProtection/>
  <mergeCells count="13">
    <mergeCell ref="M8:O8"/>
    <mergeCell ref="P8:P9"/>
    <mergeCell ref="Q8:Q9"/>
    <mergeCell ref="C17:E17"/>
    <mergeCell ref="E5:J6"/>
    <mergeCell ref="A8:A9"/>
    <mergeCell ref="B8:B9"/>
    <mergeCell ref="C8:C9"/>
    <mergeCell ref="D8:D9"/>
    <mergeCell ref="E8:E9"/>
    <mergeCell ref="F8:G8"/>
    <mergeCell ref="H8:I8"/>
    <mergeCell ref="J8:K8"/>
  </mergeCells>
  <printOptions/>
  <pageMargins left="0" right="0.2" top="0.5" bottom="0" header="0" footer="0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M45" sqref="M45"/>
    </sheetView>
  </sheetViews>
  <sheetFormatPr defaultColWidth="9.140625" defaultRowHeight="12.75"/>
  <cols>
    <col min="5" max="5" width="22.140625" style="0" customWidth="1"/>
    <col min="17" max="17" width="19.2812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196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62">
        <v>41068</v>
      </c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 t="s">
        <v>323</v>
      </c>
      <c r="C10" s="70"/>
      <c r="D10" s="70"/>
      <c r="E10" s="72" t="str">
        <f>VLOOKUP(B10,'коначна табела'!A9:AD998,2,FALSE)</f>
        <v>Јуричевић Никола</v>
      </c>
      <c r="F10" s="70">
        <f>VLOOKUP(B10,'коначна табела'!A9:AD998,14,FALSE)</f>
        <v>5.25</v>
      </c>
      <c r="G10" s="110" t="s">
        <v>373</v>
      </c>
      <c r="H10" s="70">
        <f>VLOOKUP(B10,'коначна табела'!A9:AD998,11,FALSE)</f>
        <v>38.8</v>
      </c>
      <c r="I10" s="74" t="s">
        <v>372</v>
      </c>
      <c r="J10" s="75">
        <f>VLOOKUP(B10,'коначна табела'!A9:AD998,17,FALSE)</f>
        <v>0</v>
      </c>
      <c r="K10" s="69"/>
      <c r="L10" s="70">
        <f>VLOOKUP(B10,'коначна табела'!A9:AD998,6,FALSE)</f>
        <v>5</v>
      </c>
      <c r="M10" s="73"/>
      <c r="N10" s="70">
        <f>VLOOKUP(B10,'коначна табела'!A9:AD998,26,FALSE)</f>
        <v>9.9</v>
      </c>
      <c r="O10" s="62">
        <v>41068</v>
      </c>
      <c r="P10" s="70">
        <f>VLOOKUP(B10,'коначна табела'!A9:AD998,29,FALSE)</f>
        <v>58.949999999999996</v>
      </c>
      <c r="Q10" s="70" t="str">
        <f>VLOOKUP(B10,'коначна табела'!A9:AD998,30,FALSE)</f>
        <v>6/Е (довољан)</v>
      </c>
    </row>
    <row r="11" spans="1:17" ht="12.75">
      <c r="A11" s="69">
        <v>2</v>
      </c>
      <c r="B11" s="106" t="s">
        <v>331</v>
      </c>
      <c r="C11" s="66"/>
      <c r="D11" s="70"/>
      <c r="E11" s="72" t="str">
        <f>VLOOKUP(B11,'коначна табела'!A9:AD998,2,FALSE)</f>
        <v>Максић  М.  Миланка</v>
      </c>
      <c r="F11" s="70">
        <f>VLOOKUP(B11,'коначна табела'!A9:AD998,14,FALSE)</f>
        <v>11.850000000000001</v>
      </c>
      <c r="G11" s="110" t="s">
        <v>373</v>
      </c>
      <c r="H11" s="70">
        <f>VLOOKUP(B11,'коначна табела'!A9:AD998,11,FALSE)</f>
        <v>48.400000000000006</v>
      </c>
      <c r="I11" s="74" t="s">
        <v>372</v>
      </c>
      <c r="J11" s="75">
        <f>VLOOKUP(B11,'коначна табела'!A9:AD998,17,FALSE)</f>
        <v>0</v>
      </c>
      <c r="K11" s="69"/>
      <c r="L11" s="70">
        <f>VLOOKUP(B11,'коначна табела'!A9:AD998,6,FALSE)</f>
        <v>9</v>
      </c>
      <c r="M11" s="73"/>
      <c r="N11" s="70">
        <f>VLOOKUP(B11,'коначна табела'!A9:AD998,26,FALSE)</f>
        <v>11.85</v>
      </c>
      <c r="O11" s="62">
        <v>41068</v>
      </c>
      <c r="P11" s="70">
        <f>VLOOKUP(B11,'коначна табела'!A9:AD998,29,FALSE)</f>
        <v>81.1</v>
      </c>
      <c r="Q11" s="70" t="str">
        <f>VLOOKUP(B11,'коначна табела'!A9:AD998,30,FALSE)</f>
        <v>9/Б (одличан)</v>
      </c>
    </row>
    <row r="12" spans="1:17" ht="12.75">
      <c r="A12" s="77">
        <v>3</v>
      </c>
      <c r="B12" s="105" t="s">
        <v>351</v>
      </c>
      <c r="C12" s="70"/>
      <c r="D12" s="66"/>
      <c r="E12" s="72" t="str">
        <f>VLOOKUP(B12,'коначна табела'!A9:AD998,2,FALSE)</f>
        <v>Родић  Р.  Нина</v>
      </c>
      <c r="F12" s="70">
        <f>VLOOKUP(B12,'коначна табела'!A9:AD998,14,FALSE)</f>
        <v>4.95</v>
      </c>
      <c r="G12" s="110" t="s">
        <v>373</v>
      </c>
      <c r="H12" s="70">
        <f>VLOOKUP(B12,'коначна табела'!A9:AD998,11,FALSE)</f>
        <v>48.400000000000006</v>
      </c>
      <c r="I12" s="74" t="s">
        <v>372</v>
      </c>
      <c r="J12" s="75">
        <f>VLOOKUP(B12,'коначна табела'!A9:AD998,17,FALSE)</f>
        <v>0</v>
      </c>
      <c r="K12" s="69"/>
      <c r="L12" s="70">
        <f>VLOOKUP(B12,'коначна табела'!A9:AD998,6,FALSE)</f>
        <v>8</v>
      </c>
      <c r="M12" s="73"/>
      <c r="N12" s="70">
        <f>VLOOKUP(B12,'коначна табела'!A9:AD998,26,FALSE)</f>
        <v>9.9</v>
      </c>
      <c r="O12" s="62">
        <v>41068</v>
      </c>
      <c r="P12" s="70">
        <f>VLOOKUP(B12,'коначна табела'!A9:AD998,29,FALSE)</f>
        <v>71.25000000000001</v>
      </c>
      <c r="Q12" s="70" t="str">
        <f>VLOOKUP(B12,'коначна табела'!A9:AD998,30,FALSE)</f>
        <v>8/Ц (врло добар)</v>
      </c>
    </row>
    <row r="13" spans="1:17" ht="12.75">
      <c r="A13" s="69">
        <v>4</v>
      </c>
      <c r="B13" s="105" t="s">
        <v>350</v>
      </c>
      <c r="C13" s="70"/>
      <c r="D13" s="70"/>
      <c r="E13" s="72" t="str">
        <f>VLOOKUP(B13,'коначна табела'!A9:AD998,2,FALSE)</f>
        <v>Родић  Д.  Милан</v>
      </c>
      <c r="F13" s="70">
        <f>VLOOKUP(B13,'коначна табела'!A9:AD998,14,FALSE)</f>
        <v>4.2</v>
      </c>
      <c r="G13" s="110" t="s">
        <v>373</v>
      </c>
      <c r="H13" s="70">
        <f>VLOOKUP(B13,'коначна табела'!A9:AD998,11,FALSE)</f>
        <v>46.400000000000006</v>
      </c>
      <c r="I13" s="74" t="s">
        <v>372</v>
      </c>
      <c r="J13" s="75">
        <f>VLOOKUP(B13,'коначна табела'!A9:AD998,17,FALSE)</f>
        <v>0</v>
      </c>
      <c r="K13" s="69"/>
      <c r="L13" s="70">
        <f>VLOOKUP(B13,'коначна табела'!A9:AD998,6,FALSE)</f>
        <v>9</v>
      </c>
      <c r="M13" s="73"/>
      <c r="N13" s="70">
        <f>VLOOKUP(B13,'коначна табела'!A9:AD998,26,FALSE)</f>
        <v>11.7</v>
      </c>
      <c r="O13" s="62">
        <v>41068</v>
      </c>
      <c r="P13" s="70">
        <f>VLOOKUP(B13,'коначна табела'!A9:AD998,29,FALSE)</f>
        <v>71.30000000000001</v>
      </c>
      <c r="Q13" s="70" t="str">
        <f>VLOOKUP(B13,'коначна табела'!A9:AD998,30,FALSE)</f>
        <v>8/Ц (врло добар)</v>
      </c>
    </row>
    <row r="14" spans="1:17" ht="12.75">
      <c r="A14" s="69">
        <v>5</v>
      </c>
      <c r="B14" s="105" t="s">
        <v>307</v>
      </c>
      <c r="C14" s="70"/>
      <c r="D14" s="70"/>
      <c r="E14" s="72" t="str">
        <f>VLOOKUP(B14,'коначна табела'!A9:AD998,2,FALSE)</f>
        <v>Бјелић Ален</v>
      </c>
      <c r="F14" s="70">
        <f>VLOOKUP(B14,'коначна табела'!A9:AD998,14,FALSE)</f>
        <v>6.45</v>
      </c>
      <c r="G14" s="110" t="s">
        <v>373</v>
      </c>
      <c r="H14" s="70">
        <f>VLOOKUP(B14,'коначна табела'!A9:AD998,11,FALSE)</f>
        <v>49.599999999999994</v>
      </c>
      <c r="I14" s="74" t="s">
        <v>372</v>
      </c>
      <c r="J14" s="75">
        <f>VLOOKUP(B14,'коначна табела'!A9:AD998,17,FALSE)</f>
        <v>0</v>
      </c>
      <c r="K14" s="69"/>
      <c r="L14" s="70">
        <f>VLOOKUP(B14,'коначна табела'!A9:AD998,6,FALSE)</f>
        <v>9</v>
      </c>
      <c r="M14" s="73"/>
      <c r="N14" s="70">
        <f>VLOOKUP(B14,'коначна табела'!A9:AD998,26,FALSE)</f>
        <v>11.4</v>
      </c>
      <c r="O14" s="62">
        <v>41068</v>
      </c>
      <c r="P14" s="70">
        <f>VLOOKUP(B14,'коначна табела'!A9:AD998,29,FALSE)</f>
        <v>76.45</v>
      </c>
      <c r="Q14" s="70" t="str">
        <f>VLOOKUP(B14,'коначна табела'!A9:AD998,30,FALSE)</f>
        <v>8/Ц (врло добар)</v>
      </c>
    </row>
    <row r="15" spans="1:17" ht="12.75">
      <c r="A15" s="77">
        <v>6</v>
      </c>
      <c r="B15" s="105" t="s">
        <v>148</v>
      </c>
      <c r="C15" s="70"/>
      <c r="D15" s="70"/>
      <c r="E15" s="72" t="str">
        <f>VLOOKUP(B15,'коначна табела'!A9:AD998,2,FALSE)</f>
        <v>Петровић Недељко         </v>
      </c>
      <c r="F15" s="70">
        <f>VLOOKUP(B15,'коначна табела'!A9:AD998,14,FALSE)</f>
        <v>5.2</v>
      </c>
      <c r="G15" s="110"/>
      <c r="H15" s="70">
        <f>VLOOKUP(B15,'коначна табела'!A9:AD998,11,FALSE)</f>
        <v>40.4</v>
      </c>
      <c r="I15" s="74"/>
      <c r="J15" s="75">
        <f>VLOOKUP(B15,'коначна табела'!A9:AD998,17,FALSE)</f>
        <v>0</v>
      </c>
      <c r="K15" s="69"/>
      <c r="L15" s="70">
        <f>VLOOKUP(B15,'коначна табела'!A9:AD998,6,FALSE)</f>
        <v>5</v>
      </c>
      <c r="M15" s="73"/>
      <c r="N15" s="70">
        <f>VLOOKUP(B15,'коначна табела'!A9:AD998,26,FALSE)</f>
        <v>7.8</v>
      </c>
      <c r="O15" s="62">
        <v>41068</v>
      </c>
      <c r="P15" s="70">
        <f>VLOOKUP(B15,'коначна табела'!A9:AD998,29,FALSE)</f>
        <v>58.4</v>
      </c>
      <c r="Q15" s="70" t="str">
        <f>VLOOKUP(B15,'коначна табела'!A9:AD998,30,FALSE)</f>
        <v>6/Е (довољан)</v>
      </c>
    </row>
    <row r="16" spans="1:17" ht="12.75">
      <c r="A16" s="69">
        <v>7</v>
      </c>
      <c r="B16" s="105" t="s">
        <v>355</v>
      </c>
      <c r="C16" s="70"/>
      <c r="D16" s="70"/>
      <c r="E16" s="72" t="str">
        <f>VLOOKUP(B16,'коначна табела'!A9:AD998,2,FALSE)</f>
        <v>Станковић  М. Марио</v>
      </c>
      <c r="F16" s="70">
        <f>VLOOKUP(B16,'коначна табела'!A9:AD998,14,FALSE)</f>
        <v>4.95</v>
      </c>
      <c r="G16" s="110" t="s">
        <v>373</v>
      </c>
      <c r="H16" s="70">
        <f>VLOOKUP(B16,'коначна табела'!A9:AD998,11,FALSE)</f>
        <v>38.8</v>
      </c>
      <c r="I16" s="74" t="s">
        <v>372</v>
      </c>
      <c r="J16" s="75">
        <f>VLOOKUP(B16,'коначна табела'!A9:AD998,17,FALSE)</f>
        <v>0</v>
      </c>
      <c r="K16" s="69"/>
      <c r="L16" s="70">
        <f>VLOOKUP(B16,'коначна табела'!A9:AD998,6,FALSE)</f>
        <v>9</v>
      </c>
      <c r="M16" s="73"/>
      <c r="N16" s="70">
        <f>VLOOKUP(B16,'коначна табела'!A9:AD998,26,FALSE)</f>
        <v>8.4</v>
      </c>
      <c r="O16" s="62">
        <v>41068</v>
      </c>
      <c r="P16" s="70">
        <f>VLOOKUP(B16,'коначна табела'!A9:AD998,29,FALSE)</f>
        <v>61.15</v>
      </c>
      <c r="Q16" s="70" t="str">
        <f>VLOOKUP(B16,'коначна табела'!A9:AD998,30,FALSE)</f>
        <v>7/Д (добар)</v>
      </c>
    </row>
    <row r="17" spans="1:17" ht="12.75">
      <c r="A17" s="69">
        <v>8</v>
      </c>
      <c r="B17" s="105" t="s">
        <v>322</v>
      </c>
      <c r="C17" s="70"/>
      <c r="D17" s="70"/>
      <c r="E17" s="72" t="str">
        <f>VLOOKUP(B17,'коначна табела'!A9:AD998,2,FALSE)</f>
        <v>Јанковић Слађана</v>
      </c>
      <c r="F17" s="70">
        <f>VLOOKUP(B17,'коначна табела'!A9:AD998,14,FALSE)</f>
        <v>11.850000000000001</v>
      </c>
      <c r="G17" s="110" t="s">
        <v>373</v>
      </c>
      <c r="H17" s="70">
        <f>VLOOKUP(B17,'коначна табела'!A9:AD998,11,FALSE)</f>
        <v>49</v>
      </c>
      <c r="I17" s="74" t="s">
        <v>372</v>
      </c>
      <c r="J17" s="75">
        <f>VLOOKUP(B17,'коначна табела'!A9:AD998,17,FALSE)</f>
        <v>0</v>
      </c>
      <c r="K17" s="69"/>
      <c r="L17" s="70">
        <f>VLOOKUP(B17,'коначна табела'!A9:AD998,6,FALSE)</f>
        <v>10</v>
      </c>
      <c r="M17" s="73"/>
      <c r="N17" s="70">
        <f>VLOOKUP(B17,'коначна табела'!A9:AD998,26,FALSE)</f>
        <v>11.85</v>
      </c>
      <c r="O17" s="62">
        <v>41068</v>
      </c>
      <c r="P17" s="70">
        <f>VLOOKUP(B17,'коначна табела'!A9:AD998,29,FALSE)</f>
        <v>82.69999999999999</v>
      </c>
      <c r="Q17" s="70" t="str">
        <f>VLOOKUP(B17,'коначна табела'!A9:AD998,30,FALSE)</f>
        <v>9/Б (одличан)</v>
      </c>
    </row>
    <row r="18" spans="1:17" ht="12.75">
      <c r="A18" s="77">
        <v>9</v>
      </c>
      <c r="B18" s="105" t="s">
        <v>342</v>
      </c>
      <c r="C18" s="70"/>
      <c r="D18" s="70"/>
      <c r="E18" s="72" t="str">
        <f>VLOOKUP(B18,'коначна табела'!A9:AD998,2,FALSE)</f>
        <v>Николић  Н. Александра</v>
      </c>
      <c r="F18" s="70">
        <f>VLOOKUP(B18,'коначна табела'!A9:AD998,14,FALSE)</f>
        <v>9.15</v>
      </c>
      <c r="G18" s="110" t="s">
        <v>373</v>
      </c>
      <c r="H18" s="70">
        <f>VLOOKUP(B18,'коначна табела'!A9:AD998,11,FALSE)</f>
        <v>44.4</v>
      </c>
      <c r="I18" s="74" t="s">
        <v>372</v>
      </c>
      <c r="J18" s="75">
        <f>VLOOKUP(B18,'коначна табела'!A9:AD998,17,FALSE)</f>
        <v>0</v>
      </c>
      <c r="K18" s="69"/>
      <c r="L18" s="70">
        <f>VLOOKUP(B18,'коначна табела'!A9:AD998,6,FALSE)</f>
        <v>9</v>
      </c>
      <c r="M18" s="73"/>
      <c r="N18" s="70">
        <f>VLOOKUP(B18,'коначна табела'!A9:AD998,26,FALSE)</f>
        <v>9.15</v>
      </c>
      <c r="O18" s="62">
        <v>41068</v>
      </c>
      <c r="P18" s="70">
        <f>VLOOKUP(B18,'коначна табела'!A9:AD998,29,FALSE)</f>
        <v>71.7</v>
      </c>
      <c r="Q18" s="70" t="str">
        <f>VLOOKUP(B18,'коначна табела'!A9:AD998,30,FALSE)</f>
        <v>8/Ц (врло добар)</v>
      </c>
    </row>
    <row r="19" spans="1:17" ht="12.75">
      <c r="A19" s="69">
        <v>10</v>
      </c>
      <c r="B19" s="105" t="s">
        <v>340</v>
      </c>
      <c r="C19" s="70"/>
      <c r="D19" s="70"/>
      <c r="E19" s="72" t="str">
        <f>VLOOKUP(B19,'коначна табела'!A9:AD998,2,FALSE)</f>
        <v>Милекић  Г.  Игор</v>
      </c>
      <c r="F19" s="70">
        <f>VLOOKUP(B19,'коначна табела'!A9:AD998,14,FALSE)</f>
        <v>0</v>
      </c>
      <c r="G19" s="110" t="s">
        <v>373</v>
      </c>
      <c r="H19" s="70">
        <f>VLOOKUP(B19,'коначна табела'!A9:AD998,11,FALSE)</f>
        <v>36.8</v>
      </c>
      <c r="I19" s="74" t="s">
        <v>372</v>
      </c>
      <c r="J19" s="75">
        <f>VLOOKUP(B19,'коначна табела'!A9:AD998,17,FALSE)</f>
        <v>5.7</v>
      </c>
      <c r="K19" s="69"/>
      <c r="L19" s="70">
        <f>VLOOKUP(B19,'коначна табела'!A9:AD998,6,FALSE)</f>
        <v>5</v>
      </c>
      <c r="M19" s="73"/>
      <c r="N19" s="70">
        <f>VLOOKUP(B19,'коначна табела'!A9:AD998,26,FALSE)</f>
        <v>9.9</v>
      </c>
      <c r="O19" s="62">
        <v>41068</v>
      </c>
      <c r="P19" s="70">
        <f>VLOOKUP(B19,'коначна табела'!A9:AD998,29,FALSE)</f>
        <v>57.4</v>
      </c>
      <c r="Q19" s="70" t="str">
        <f>VLOOKUP(B19,'коначна табела'!A9:AD998,30,FALSE)</f>
        <v>6/Е (довољан)</v>
      </c>
    </row>
    <row r="20" spans="1:17" ht="12.75">
      <c r="A20" s="69">
        <v>11</v>
      </c>
      <c r="B20" s="105" t="s">
        <v>308</v>
      </c>
      <c r="C20" s="70"/>
      <c r="D20" s="70"/>
      <c r="E20" s="72" t="str">
        <f>VLOOKUP(B20,'коначна табела'!A9:AD998,2,FALSE)</f>
        <v>Васић Слађана          </v>
      </c>
      <c r="F20" s="70">
        <f>VLOOKUP(B20,'коначна табела'!A9:AD998,14,FALSE)</f>
        <v>5.85</v>
      </c>
      <c r="G20" s="110" t="s">
        <v>373</v>
      </c>
      <c r="H20" s="70">
        <f>VLOOKUP(B20,'коначна табела'!A9:AD998,11,FALSE)</f>
        <v>40</v>
      </c>
      <c r="I20" s="74" t="s">
        <v>372</v>
      </c>
      <c r="J20" s="75">
        <f>VLOOKUP(B20,'коначна табела'!A9:AD998,17,FALSE)</f>
        <v>0</v>
      </c>
      <c r="K20" s="69"/>
      <c r="L20" s="70">
        <f>VLOOKUP(B20,'коначна табела'!A9:AD998,6,FALSE)</f>
        <v>8</v>
      </c>
      <c r="M20" s="73"/>
      <c r="N20" s="70">
        <f>VLOOKUP(B20,'коначна табела'!A9:AD998,26,FALSE)</f>
        <v>12</v>
      </c>
      <c r="O20" s="62">
        <v>41068</v>
      </c>
      <c r="P20" s="70">
        <f>VLOOKUP(B20,'коначна табела'!A9:AD998,29,FALSE)</f>
        <v>65.85</v>
      </c>
      <c r="Q20" s="70" t="str">
        <f>VLOOKUP(B20,'коначна табела'!A9:AD998,30,FALSE)</f>
        <v>7/Д (добар)</v>
      </c>
    </row>
    <row r="21" spans="1:17" ht="12.75">
      <c r="A21" s="77">
        <v>12</v>
      </c>
      <c r="B21" s="105" t="s">
        <v>336</v>
      </c>
      <c r="C21" s="70"/>
      <c r="D21" s="70"/>
      <c r="E21" s="72" t="str">
        <f>VLOOKUP(B21,'коначна табела'!A9:AD998,2,FALSE)</f>
        <v>Марковић  С.  Филип</v>
      </c>
      <c r="F21" s="70">
        <f>VLOOKUP(B21,'коначна табела'!A9:AD998,14,FALSE)</f>
        <v>4.95</v>
      </c>
      <c r="G21" s="110" t="s">
        <v>373</v>
      </c>
      <c r="H21" s="70">
        <f>VLOOKUP(B21,'коначна табела'!A9:AD998,11,FALSE)</f>
        <v>47.2</v>
      </c>
      <c r="I21" s="74" t="s">
        <v>372</v>
      </c>
      <c r="J21" s="75">
        <f>VLOOKUP(B21,'коначна табела'!A9:AD998,17,FALSE)</f>
        <v>0</v>
      </c>
      <c r="K21" s="69"/>
      <c r="L21" s="70">
        <f>VLOOKUP(B21,'коначна табела'!A9:AD998,6,FALSE)</f>
        <v>8</v>
      </c>
      <c r="M21" s="73"/>
      <c r="N21" s="70">
        <f>VLOOKUP(B21,'коначна табела'!A9:AD998,26,FALSE)</f>
        <v>11.1</v>
      </c>
      <c r="O21" s="62">
        <v>41068</v>
      </c>
      <c r="P21" s="70">
        <f>VLOOKUP(B21,'коначна табела'!A9:AD998,29,FALSE)</f>
        <v>71.25</v>
      </c>
      <c r="Q21" s="70" t="str">
        <f>VLOOKUP(B21,'коначна табела'!A9:AD998,30,FALSE)</f>
        <v>8/Ц (врло добар)</v>
      </c>
    </row>
    <row r="22" spans="1:17" ht="12.75">
      <c r="A22" s="69">
        <v>13</v>
      </c>
      <c r="B22" s="105" t="s">
        <v>306</v>
      </c>
      <c r="C22" s="70"/>
      <c r="D22" s="70"/>
      <c r="E22" s="72" t="str">
        <f>VLOOKUP(B22,'коначна табела'!A9:AD998,2,FALSE)</f>
        <v>Бановић Александра</v>
      </c>
      <c r="F22" s="70">
        <f>VLOOKUP(B22,'коначна табела'!A9:AD998,14,FALSE)</f>
        <v>4.5</v>
      </c>
      <c r="G22" s="110" t="s">
        <v>373</v>
      </c>
      <c r="H22" s="70">
        <f>VLOOKUP(B22,'коначна табела'!A9:AD998,11,FALSE)</f>
        <v>45.8</v>
      </c>
      <c r="I22" s="74" t="s">
        <v>372</v>
      </c>
      <c r="J22" s="75">
        <f>VLOOKUP(B22,'коначна табела'!A9:AD998,17,FALSE)</f>
        <v>0</v>
      </c>
      <c r="K22" s="69"/>
      <c r="L22" s="70">
        <f>VLOOKUP(B22,'коначна табела'!A9:AD998,6,FALSE)</f>
        <v>10</v>
      </c>
      <c r="M22" s="73"/>
      <c r="N22" s="70">
        <f>VLOOKUP(B22,'коначна табела'!A9:AD998,26,FALSE)</f>
        <v>9.9</v>
      </c>
      <c r="O22" s="62">
        <v>41068</v>
      </c>
      <c r="P22" s="70">
        <f>VLOOKUP(B22,'коначна табела'!A9:AD998,29,FALSE)</f>
        <v>70.2</v>
      </c>
      <c r="Q22" s="70" t="str">
        <f>VLOOKUP(B22,'коначна табела'!A11:AD1000,30,FALSE)</f>
        <v>7/Д (добар)</v>
      </c>
    </row>
    <row r="23" spans="1:17" ht="12.75">
      <c r="A23" s="69">
        <v>14</v>
      </c>
      <c r="B23" s="105" t="s">
        <v>311</v>
      </c>
      <c r="C23" s="70"/>
      <c r="D23" s="66"/>
      <c r="E23" s="72" t="str">
        <f>VLOOKUP(B23,'коначна табела'!A9:AD998,2,FALSE)</f>
        <v>Вуковић  Р.  Стефан</v>
      </c>
      <c r="F23" s="70">
        <f>VLOOKUP(B23,'коначна табела'!A9:AD998,14,FALSE)</f>
        <v>4.5</v>
      </c>
      <c r="G23" s="110" t="s">
        <v>373</v>
      </c>
      <c r="H23" s="70">
        <f>VLOOKUP(B23,'коначна табела'!A9:AD998,11,FALSE)</f>
        <v>52</v>
      </c>
      <c r="I23" s="74" t="s">
        <v>372</v>
      </c>
      <c r="J23" s="75">
        <f>VLOOKUP(B23,'коначна табела'!A9:AD998,17,FALSE)</f>
        <v>0</v>
      </c>
      <c r="K23" s="69"/>
      <c r="L23" s="70">
        <f>VLOOKUP(B23,'коначна табела'!A9:AD998,6,FALSE)</f>
        <v>9</v>
      </c>
      <c r="M23" s="73"/>
      <c r="N23" s="70">
        <f>VLOOKUP(B23,'коначна табела'!A9:AD998,26,FALSE)</f>
        <v>11.7</v>
      </c>
      <c r="O23" s="62">
        <v>41068</v>
      </c>
      <c r="P23" s="70">
        <f>VLOOKUP(B23,'коначна табела'!A9:AD998,29,FALSE)</f>
        <v>77.2</v>
      </c>
      <c r="Q23" s="70" t="str">
        <f>VLOOKUP(B23,'коначна табела'!A9:AD998,30,FALSE)</f>
        <v>8/Ц (врло добар)</v>
      </c>
    </row>
    <row r="24" spans="1:17" ht="12.75">
      <c r="A24" s="77">
        <v>15</v>
      </c>
      <c r="B24" s="105" t="s">
        <v>329</v>
      </c>
      <c r="C24" s="70"/>
      <c r="D24" s="70"/>
      <c r="E24" s="72" t="str">
        <f>VLOOKUP(B24,'коначна табела'!A9:AD998,2,FALSE)</f>
        <v>Лалић  Г.  Сара</v>
      </c>
      <c r="F24" s="70">
        <f>VLOOKUP(B24,'коначна табела'!A9:AD998,14,FALSE)</f>
        <v>3.9</v>
      </c>
      <c r="G24" s="110" t="s">
        <v>373</v>
      </c>
      <c r="H24" s="70">
        <f>VLOOKUP(B24,'коначна табела'!A9:AD998,11,FALSE)</f>
        <v>39.599999999999994</v>
      </c>
      <c r="I24" s="74" t="s">
        <v>372</v>
      </c>
      <c r="J24" s="75">
        <f>VLOOKUP(B24,'коначна табела'!A9:AD998,17,FALSE)</f>
        <v>0</v>
      </c>
      <c r="K24" s="69"/>
      <c r="L24" s="70">
        <f>VLOOKUP(B24,'коначна табела'!A9:AD998,6,FALSE)</f>
        <v>6</v>
      </c>
      <c r="M24" s="73"/>
      <c r="N24" s="70">
        <f>VLOOKUP(B24,'коначна табела'!A9:AD998,26,FALSE)</f>
        <v>12</v>
      </c>
      <c r="O24" s="62">
        <v>41068</v>
      </c>
      <c r="P24" s="70">
        <f>VLOOKUP(B24,'коначна табела'!A9:AD998,29,FALSE)</f>
        <v>61.49999999999999</v>
      </c>
      <c r="Q24" s="70" t="str">
        <f>VLOOKUP(B24,'коначна табела'!A9:AD998,30,FALSE)</f>
        <v>7/Д (добар)</v>
      </c>
    </row>
    <row r="25" spans="1:17" ht="12.75">
      <c r="A25" s="69">
        <v>16</v>
      </c>
      <c r="B25" s="105" t="s">
        <v>356</v>
      </c>
      <c r="C25" s="70"/>
      <c r="D25" s="70"/>
      <c r="E25" s="72" t="str">
        <f>VLOOKUP(B25,'коначна табела'!A9:AD998,2,FALSE)</f>
        <v>Стојиљковић  С.  Душан</v>
      </c>
      <c r="F25" s="70">
        <f>VLOOKUP(B25,'коначна табела'!A9:AD998,14,FALSE)</f>
        <v>11.100000000000001</v>
      </c>
      <c r="G25" s="110" t="s">
        <v>373</v>
      </c>
      <c r="H25" s="70">
        <f>VLOOKUP(B25,'коначна табела'!A9:AD998,11,FALSE)</f>
        <v>36</v>
      </c>
      <c r="I25" s="74" t="s">
        <v>372</v>
      </c>
      <c r="J25" s="75">
        <f>VLOOKUP(B25,'коначна табела'!A9:AD998,17,FALSE)</f>
        <v>0</v>
      </c>
      <c r="K25" s="69"/>
      <c r="L25" s="70">
        <f>VLOOKUP(B25,'коначна табела'!A9:AD998,6,FALSE)</f>
        <v>9</v>
      </c>
      <c r="M25" s="73"/>
      <c r="N25" s="70">
        <f>VLOOKUP(B25,'коначна табела'!A9:AD998,26,FALSE)</f>
        <v>11.1</v>
      </c>
      <c r="O25" s="62">
        <v>41068</v>
      </c>
      <c r="P25" s="70">
        <f>VLOOKUP(B25,'коначна табела'!A9:AD998,29,FALSE)</f>
        <v>67.2</v>
      </c>
      <c r="Q25" s="70" t="str">
        <f>VLOOKUP(B25,'коначна табела'!A9:AD998,30,FALSE)</f>
        <v>7/Д (добар)</v>
      </c>
    </row>
    <row r="26" spans="1:17" ht="12.75">
      <c r="A26" s="69">
        <v>17</v>
      </c>
      <c r="B26" s="105" t="s">
        <v>178</v>
      </c>
      <c r="C26" s="70"/>
      <c r="D26" s="70"/>
      <c r="E26" s="72" t="str">
        <f>VLOOKUP(B26,'коначна табела'!A9:AD998,2,FALSE)</f>
        <v>Ивановић Никола        </v>
      </c>
      <c r="F26" s="70">
        <f>VLOOKUP(B26,'коначна табела'!A9:AD998,14,FALSE)</f>
        <v>0</v>
      </c>
      <c r="G26" s="110" t="s">
        <v>373</v>
      </c>
      <c r="H26" s="70">
        <f>VLOOKUP(B26,'коначна табела'!A9:AD998,11,FALSE)</f>
        <v>40.4</v>
      </c>
      <c r="I26" s="74" t="s">
        <v>372</v>
      </c>
      <c r="J26" s="75">
        <f>VLOOKUP(B26,'коначна табела'!A9:AD998,17,FALSE)</f>
        <v>5.7</v>
      </c>
      <c r="K26" s="69"/>
      <c r="L26" s="70">
        <f>VLOOKUP(B26,'коначна табела'!A9:AD998,6,FALSE)</f>
        <v>0</v>
      </c>
      <c r="M26" s="73"/>
      <c r="N26" s="70">
        <f>VLOOKUP(B26,'коначна табела'!A9:AD998,26,FALSE)</f>
        <v>10.2</v>
      </c>
      <c r="O26" s="62">
        <v>41068</v>
      </c>
      <c r="P26" s="70">
        <f>VLOOKUP(B26,'коначна табела'!A9:AD998,29,FALSE)</f>
        <v>56.3</v>
      </c>
      <c r="Q26" s="70" t="str">
        <f>VLOOKUP(B26,'коначна табела'!A9:AD998,30,FALSE)</f>
        <v>6/Е (довољан)</v>
      </c>
    </row>
    <row r="27" spans="1:17" ht="12.75">
      <c r="A27" s="77">
        <v>18</v>
      </c>
      <c r="B27" s="105" t="s">
        <v>186</v>
      </c>
      <c r="C27" s="70"/>
      <c r="D27" s="70"/>
      <c r="E27" s="72" t="str">
        <f>VLOOKUP(B27,'коначна табела'!A9:AD998,2,FALSE)</f>
        <v>Комадина Ана                </v>
      </c>
      <c r="F27" s="70">
        <f>VLOOKUP(B27,'коначна табела'!A9:AD998,14,FALSE)</f>
        <v>0</v>
      </c>
      <c r="G27" s="110" t="s">
        <v>373</v>
      </c>
      <c r="H27" s="70">
        <f>VLOOKUP(B27,'коначна табела'!A9:AD998,11,FALSE)</f>
        <v>45.599999999999994</v>
      </c>
      <c r="I27" s="74" t="s">
        <v>372</v>
      </c>
      <c r="J27" s="75">
        <f>VLOOKUP(B27,'коначна табела'!A9:AD998,17,FALSE)</f>
        <v>0</v>
      </c>
      <c r="K27" s="69"/>
      <c r="L27" s="70">
        <f>VLOOKUP(B27,'коначна табела'!A9:AD998,6,FALSE)</f>
        <v>0</v>
      </c>
      <c r="M27" s="73"/>
      <c r="N27" s="70">
        <f>VLOOKUP(B27,'коначна табела'!A9:AD998,26,FALSE)</f>
        <v>12.9</v>
      </c>
      <c r="O27" s="62">
        <v>41068</v>
      </c>
      <c r="P27" s="70">
        <f>VLOOKUP(B27,'коначна табела'!A9:AD998,29,FALSE)</f>
        <v>58.49999999999999</v>
      </c>
      <c r="Q27" s="70" t="str">
        <f>VLOOKUP(B27,'коначна табела'!A9:AD998,30,FALSE)</f>
        <v>6/Е (довољан)</v>
      </c>
    </row>
    <row r="28" spans="1:17" ht="12.75">
      <c r="A28" s="69">
        <v>19</v>
      </c>
      <c r="B28" s="105" t="s">
        <v>188</v>
      </c>
      <c r="C28" s="70"/>
      <c r="D28" s="70"/>
      <c r="E28" s="72" t="str">
        <f>VLOOKUP(B28,'коначна табела'!A9:AD998,2,FALSE)</f>
        <v>Ћулибрк Драгана           </v>
      </c>
      <c r="F28" s="70">
        <f>VLOOKUP(B28,'коначна табела'!A9:AD998,14,FALSE)</f>
        <v>4.5</v>
      </c>
      <c r="G28" s="110" t="s">
        <v>373</v>
      </c>
      <c r="H28" s="70">
        <f>VLOOKUP(B28,'коначна табела'!A9:AD998,11,FALSE)</f>
        <v>42.4</v>
      </c>
      <c r="I28" s="74" t="s">
        <v>372</v>
      </c>
      <c r="J28" s="75">
        <f>VLOOKUP(B28,'коначна табела'!A9:AD998,17,FALSE)</f>
        <v>0</v>
      </c>
      <c r="K28" s="69"/>
      <c r="L28" s="70">
        <f>VLOOKUP(B28,'коначна табела'!A9:AD998,6,FALSE)</f>
        <v>4</v>
      </c>
      <c r="M28" s="73"/>
      <c r="N28" s="70">
        <f>VLOOKUP(B28,'коначна табела'!A9:AD998,26,FALSE)</f>
        <v>12.9</v>
      </c>
      <c r="O28" s="62">
        <v>41068</v>
      </c>
      <c r="P28" s="70">
        <f>VLOOKUP(B28,'коначна табела'!A9:AD998,29,FALSE)</f>
        <v>63.8</v>
      </c>
      <c r="Q28" s="70" t="str">
        <f>VLOOKUP(B28,'коначна табела'!A9:AD998,30,FALSE)</f>
        <v>7/Д (добар)</v>
      </c>
    </row>
    <row r="29" spans="1:17" ht="12.75">
      <c r="A29" s="69">
        <v>20</v>
      </c>
      <c r="B29" s="105" t="s">
        <v>135</v>
      </c>
      <c r="C29" s="70"/>
      <c r="D29" s="70"/>
      <c r="E29" s="72" t="str">
        <f>VLOOKUP(B29,'коначна табела'!A9:AD998,2,FALSE)</f>
        <v>Абрамовић Тања               </v>
      </c>
      <c r="F29" s="70">
        <f>VLOOKUP(B29,'коначна табела'!A9:AD998,14,FALSE)</f>
        <v>11.100000000000001</v>
      </c>
      <c r="G29" s="110"/>
      <c r="H29" s="70">
        <f>VLOOKUP(B29,'коначна табела'!A9:AD998,11,FALSE)</f>
        <v>35.2</v>
      </c>
      <c r="I29" s="74"/>
      <c r="J29" s="75">
        <f>VLOOKUP(B29,'коначна табела'!A9:AD998,17,FALSE)</f>
        <v>0</v>
      </c>
      <c r="K29" s="69"/>
      <c r="L29" s="70">
        <f>VLOOKUP(B29,'коначна табела'!A9:AD998,6,FALSE)</f>
        <v>6</v>
      </c>
      <c r="M29" s="73"/>
      <c r="N29" s="70">
        <f>VLOOKUP(B29,'коначна табела'!A9:AD998,26,FALSE)</f>
        <v>11.1</v>
      </c>
      <c r="O29" s="62">
        <v>41068</v>
      </c>
      <c r="P29" s="70">
        <f>VLOOKUP(B29,'коначна табела'!A9:AD998,29,FALSE)</f>
        <v>63.400000000000006</v>
      </c>
      <c r="Q29" s="70" t="str">
        <f>VLOOKUP(B29,'коначна табела'!A9:AD998,30,FALSE)</f>
        <v>7/Д (добар)</v>
      </c>
    </row>
    <row r="30" spans="1:17" ht="12.75">
      <c r="A30" s="77">
        <v>21</v>
      </c>
      <c r="B30" s="105" t="s">
        <v>159</v>
      </c>
      <c r="C30" s="70"/>
      <c r="D30" s="70"/>
      <c r="E30" s="72" t="str">
        <f>VLOOKUP(B30,'коначна табела'!A9:AD998,2,FALSE)</f>
        <v>Секулић Биљана             </v>
      </c>
      <c r="F30" s="70">
        <f>VLOOKUP(B30,'коначна табела'!A9:AD998,14,FALSE)</f>
        <v>12.9</v>
      </c>
      <c r="G30" s="110"/>
      <c r="H30" s="70">
        <f>VLOOKUP(B30,'коначна табела'!A9:AD998,11,FALSE)</f>
        <v>51.6</v>
      </c>
      <c r="I30" s="74"/>
      <c r="J30" s="75">
        <f>VLOOKUP(B30,'коначна табела'!A9:AD998,17,FALSE)</f>
        <v>0</v>
      </c>
      <c r="K30" s="69"/>
      <c r="L30" s="70">
        <f>VLOOKUP(B30,'коначна табела'!A9:AD998,6,FALSE)</f>
        <v>9</v>
      </c>
      <c r="M30" s="73"/>
      <c r="N30" s="70">
        <f>VLOOKUP(B30,'коначна табела'!A9:AD998,26,FALSE)</f>
        <v>12.9</v>
      </c>
      <c r="O30" s="62">
        <v>41068</v>
      </c>
      <c r="P30" s="70">
        <f>VLOOKUP(B30,'коначна табела'!A9:AD998,29,FALSE)</f>
        <v>86.4</v>
      </c>
      <c r="Q30" s="70" t="str">
        <f>VLOOKUP(B30,'коначна табела'!A9:AD998,30,FALSE)</f>
        <v>9/Б (одличан)</v>
      </c>
    </row>
    <row r="32" spans="3:16" ht="34.5">
      <c r="C32" s="403" t="s">
        <v>57</v>
      </c>
      <c r="D32" s="403"/>
      <c r="E32" s="403"/>
      <c r="F32" s="78" t="s">
        <v>58</v>
      </c>
      <c r="G32" s="78" t="s">
        <v>59</v>
      </c>
      <c r="H32" s="78" t="s">
        <v>60</v>
      </c>
      <c r="I32" s="78" t="s">
        <v>61</v>
      </c>
      <c r="J32" s="79"/>
      <c r="K32" s="46"/>
      <c r="L32" s="46"/>
      <c r="M32" s="46"/>
      <c r="N32" s="46"/>
      <c r="O32" s="46"/>
      <c r="P32" s="46"/>
    </row>
    <row r="33" spans="3:16" ht="12.75">
      <c r="C33" s="80" t="s">
        <v>62</v>
      </c>
      <c r="D33" s="80"/>
      <c r="E33" s="81" t="s">
        <v>63</v>
      </c>
      <c r="F33" s="82"/>
      <c r="G33" s="82"/>
      <c r="H33" s="82"/>
      <c r="I33" s="83"/>
      <c r="J33" s="46"/>
      <c r="K33" s="46"/>
      <c r="L33" s="46"/>
      <c r="M33" s="46"/>
      <c r="N33" s="46"/>
      <c r="O33" s="45" t="s">
        <v>64</v>
      </c>
      <c r="P33" s="46"/>
    </row>
    <row r="34" spans="3:16" ht="12.75">
      <c r="C34" s="80" t="s">
        <v>62</v>
      </c>
      <c r="D34" s="80"/>
      <c r="E34" s="81" t="s">
        <v>65</v>
      </c>
      <c r="F34" s="84"/>
      <c r="G34" s="85"/>
      <c r="H34" s="84"/>
      <c r="I34" s="84"/>
      <c r="J34" s="46"/>
      <c r="K34" s="46"/>
      <c r="L34" s="46"/>
      <c r="M34" s="46"/>
      <c r="N34" s="46"/>
      <c r="O34" s="46"/>
      <c r="P34" s="46"/>
    </row>
  </sheetData>
  <sheetProtection/>
  <mergeCells count="13">
    <mergeCell ref="M8:O8"/>
    <mergeCell ref="P8:P9"/>
    <mergeCell ref="Q8:Q9"/>
    <mergeCell ref="C32:E32"/>
    <mergeCell ref="E5:J6"/>
    <mergeCell ref="A8:A9"/>
    <mergeCell ref="B8:B9"/>
    <mergeCell ref="C8:C9"/>
    <mergeCell ref="D8:D9"/>
    <mergeCell ref="E8:E9"/>
    <mergeCell ref="F8:G8"/>
    <mergeCell ref="H8:I8"/>
    <mergeCell ref="J8:K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B1">
      <selection activeCell="B19" sqref="B19:Q30"/>
    </sheetView>
  </sheetViews>
  <sheetFormatPr defaultColWidth="9.140625" defaultRowHeight="12.75"/>
  <cols>
    <col min="3" max="3" width="7.140625" style="0" customWidth="1"/>
    <col min="4" max="4" width="7.421875" style="0" customWidth="1"/>
    <col min="5" max="5" width="24.57421875" style="0" customWidth="1"/>
    <col min="7" max="7" width="6.421875" style="0" customWidth="1"/>
    <col min="9" max="9" width="7.28125" style="0" customWidth="1"/>
    <col min="11" max="11" width="8.140625" style="0" customWidth="1"/>
    <col min="13" max="13" width="8.28125" style="0" customWidth="1"/>
    <col min="17" max="17" width="19.2812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196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169" t="s">
        <v>380</v>
      </c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 t="s">
        <v>349</v>
      </c>
      <c r="C10" s="70"/>
      <c r="D10" s="70"/>
      <c r="E10" s="72" t="str">
        <f>VLOOKUP(B10,'коначна табела'!A9:AD998,2,FALSE)</f>
        <v>Рибић  З.  Ивана</v>
      </c>
      <c r="F10" s="70">
        <f>VLOOKUP(B10,'коначна табела'!A9:AD998,14,FALSE)</f>
        <v>5.4</v>
      </c>
      <c r="G10" s="110"/>
      <c r="H10" s="70">
        <f>VLOOKUP(B10,'коначна табела'!A9:AD998,11,FALSE)</f>
        <v>49.2</v>
      </c>
      <c r="I10" s="74"/>
      <c r="J10" s="75">
        <f>VLOOKUP(B10,'коначна табела'!A9:AD998,17,FALSE)</f>
        <v>0</v>
      </c>
      <c r="K10" s="69"/>
      <c r="L10" s="70">
        <f>VLOOKUP(B10,'коначна табела'!A9:AD998,6,FALSE)</f>
        <v>8</v>
      </c>
      <c r="M10" s="73"/>
      <c r="N10" s="70">
        <f>VLOOKUP(B10,'коначна табела'!A9:AD998,26,FALSE)</f>
        <v>9.9</v>
      </c>
      <c r="O10" s="169" t="s">
        <v>380</v>
      </c>
      <c r="P10" s="70">
        <f>VLOOKUP(B10,'коначна табела'!A9:AD998,29,FALSE)</f>
        <v>72.5</v>
      </c>
      <c r="Q10" s="70" t="s">
        <v>397</v>
      </c>
    </row>
    <row r="11" spans="1:17" ht="12.75">
      <c r="A11" s="69">
        <v>2</v>
      </c>
      <c r="B11" s="106" t="s">
        <v>134</v>
      </c>
      <c r="C11" s="66"/>
      <c r="D11" s="70"/>
      <c r="E11" s="72" t="str">
        <f>VLOOKUP(B11,'коначна табела'!A9:AD998,2,FALSE)</f>
        <v>Бубић Стела                    </v>
      </c>
      <c r="F11" s="70">
        <f>VLOOKUP(B11,'коначна табела'!A9:AD998,14,FALSE)</f>
        <v>8.25</v>
      </c>
      <c r="G11" s="110"/>
      <c r="H11" s="70">
        <f>VLOOKUP(B11,'коначна табела'!A9:AD998,11,FALSE)</f>
        <v>38.4</v>
      </c>
      <c r="I11" s="74"/>
      <c r="J11" s="75">
        <f>VLOOKUP(B11,'коначна табела'!A9:AD998,17,FALSE)</f>
        <v>0</v>
      </c>
      <c r="K11" s="69"/>
      <c r="L11" s="70">
        <f>VLOOKUP(B11,'коначна табела'!A9:AD998,6,FALSE)</f>
        <v>10</v>
      </c>
      <c r="M11" s="73"/>
      <c r="N11" s="70">
        <f>VLOOKUP(B11,'коначна табела'!A9:AD998,26,FALSE)</f>
        <v>8.25</v>
      </c>
      <c r="O11" s="169" t="s">
        <v>380</v>
      </c>
      <c r="P11" s="70">
        <f>VLOOKUP(B11,'коначна табела'!A9:AD998,29,FALSE)</f>
        <v>64.9</v>
      </c>
      <c r="Q11" s="70" t="str">
        <f>VLOOKUP(B11,'коначна табела'!A9:AD998,30,FALSE)</f>
        <v>7/Д (добар)</v>
      </c>
    </row>
    <row r="12" spans="1:17" ht="12.75">
      <c r="A12" s="69" t="s">
        <v>398</v>
      </c>
      <c r="B12" s="105" t="s">
        <v>383</v>
      </c>
      <c r="C12" s="70"/>
      <c r="D12" s="70"/>
      <c r="E12" s="72" t="s">
        <v>384</v>
      </c>
      <c r="F12" s="70" t="e">
        <f>VLOOKUP(B12,'коначна табела'!A9:AD998,14,FALSE)</f>
        <v>#N/A</v>
      </c>
      <c r="G12" s="110"/>
      <c r="H12" s="70" t="e">
        <f>VLOOKUP(B12,'коначна табела'!A9:AD998,11,FALSE)</f>
        <v>#N/A</v>
      </c>
      <c r="I12" s="74"/>
      <c r="J12" s="75" t="e">
        <f>VLOOKUP(B12,'коначна табела'!A9:AD998,17,FALSE)</f>
        <v>#N/A</v>
      </c>
      <c r="K12" s="69"/>
      <c r="L12" s="70" t="e">
        <f>VLOOKUP(B12,'коначна табела'!A9:AD998,6,FALSE)</f>
        <v>#N/A</v>
      </c>
      <c r="M12" s="73"/>
      <c r="N12" s="70" t="e">
        <f>VLOOKUP(B12,'коначна табела'!A9:AD998,26,FALSE)</f>
        <v>#N/A</v>
      </c>
      <c r="O12" s="169" t="s">
        <v>380</v>
      </c>
      <c r="P12" s="70" t="e">
        <f>VLOOKUP(B12,'коначна табела'!A9:AD998,29,FALSE)</f>
        <v>#N/A</v>
      </c>
      <c r="Q12" s="70" t="s">
        <v>397</v>
      </c>
    </row>
    <row r="13" spans="1:17" ht="12.75">
      <c r="A13" s="69">
        <v>4</v>
      </c>
      <c r="B13" s="105" t="s">
        <v>385</v>
      </c>
      <c r="C13" s="70"/>
      <c r="D13" s="70"/>
      <c r="E13" s="72" t="s">
        <v>386</v>
      </c>
      <c r="F13" s="70" t="e">
        <f>VLOOKUP(B13,'коначна табела'!A9:AD998,14,FALSE)</f>
        <v>#N/A</v>
      </c>
      <c r="G13" s="110"/>
      <c r="H13" s="70" t="e">
        <f>VLOOKUP(B13,'коначна табела'!A9:AD998,11,FALSE)</f>
        <v>#N/A</v>
      </c>
      <c r="I13" s="74"/>
      <c r="J13" s="75" t="e">
        <f>VLOOKUP(B13,'коначна табела'!A9:AD998,17,FALSE)</f>
        <v>#N/A</v>
      </c>
      <c r="K13" s="69"/>
      <c r="L13" s="70" t="e">
        <f>VLOOKUP(B13,'коначна табела'!A9:AD998,6,FALSE)</f>
        <v>#N/A</v>
      </c>
      <c r="M13" s="73"/>
      <c r="N13" s="70" t="e">
        <f>VLOOKUP(B13,'коначна табела'!A9:AD998,26,FALSE)</f>
        <v>#N/A</v>
      </c>
      <c r="O13" s="169" t="s">
        <v>380</v>
      </c>
      <c r="P13" s="70" t="e">
        <f>VLOOKUP(B13,'коначна табела'!A9:AD998,29,FALSE)</f>
        <v>#N/A</v>
      </c>
      <c r="Q13" s="70" t="s">
        <v>395</v>
      </c>
    </row>
    <row r="14" spans="1:17" ht="12.75">
      <c r="A14" s="69">
        <v>5</v>
      </c>
      <c r="B14" s="105" t="s">
        <v>148</v>
      </c>
      <c r="C14" s="70"/>
      <c r="D14" s="70"/>
      <c r="E14" s="72" t="str">
        <f>VLOOKUP(B14,'коначна табела'!A9:AD998,2,FALSE)</f>
        <v>Петровић Недељко         </v>
      </c>
      <c r="F14" s="70">
        <f>VLOOKUP(B14,'коначна табела'!A9:AD998,14,FALSE)</f>
        <v>5.2</v>
      </c>
      <c r="G14" s="110"/>
      <c r="H14" s="70">
        <f>VLOOKUP(B14,'коначна табела'!A9:AD998,11,FALSE)</f>
        <v>40.4</v>
      </c>
      <c r="I14" s="74"/>
      <c r="J14" s="75">
        <f>VLOOKUP(B14,'коначна табела'!A9:AD998,17,FALSE)</f>
        <v>0</v>
      </c>
      <c r="K14" s="69"/>
      <c r="L14" s="70">
        <f>VLOOKUP(B14,'коначна табела'!A9:AD998,6,FALSE)</f>
        <v>5</v>
      </c>
      <c r="M14" s="73"/>
      <c r="N14" s="70">
        <f>VLOOKUP(B14,'коначна табела'!A9:AD998,26,FALSE)</f>
        <v>7.8</v>
      </c>
      <c r="O14" s="169" t="s">
        <v>380</v>
      </c>
      <c r="P14" s="70">
        <f>VLOOKUP(B14,'коначна табела'!A9:AD998,29,FALSE)</f>
        <v>58.4</v>
      </c>
      <c r="Q14" s="70" t="str">
        <f>VLOOKUP(B14,'коначна табела'!A9:AD998,30,FALSE)</f>
        <v>6/Е (довољан)</v>
      </c>
    </row>
    <row r="15" spans="1:17" ht="12.75">
      <c r="A15" s="69">
        <v>6</v>
      </c>
      <c r="B15" s="105" t="s">
        <v>387</v>
      </c>
      <c r="C15" s="70"/>
      <c r="D15" s="70"/>
      <c r="E15" s="72" t="s">
        <v>388</v>
      </c>
      <c r="F15" s="70" t="e">
        <f>VLOOKUP(B15,'коначна табела'!A9:AD998,14,FALSE)</f>
        <v>#N/A</v>
      </c>
      <c r="G15" s="110"/>
      <c r="H15" s="70" t="e">
        <f>VLOOKUP(B15,'коначна табела'!A9:AD998,11,FALSE)</f>
        <v>#N/A</v>
      </c>
      <c r="I15" s="74"/>
      <c r="J15" s="75" t="e">
        <f>VLOOKUP(B15,'коначна табела'!A9:AD998,17,FALSE)</f>
        <v>#N/A</v>
      </c>
      <c r="K15" s="69"/>
      <c r="L15" s="70" t="e">
        <f>VLOOKUP(B15,'коначна табела'!A9:AD998,6,FALSE)</f>
        <v>#N/A</v>
      </c>
      <c r="M15" s="73"/>
      <c r="N15" s="70" t="e">
        <f>VLOOKUP(B15,'коначна табела'!A9:AD998,26,FALSE)</f>
        <v>#N/A</v>
      </c>
      <c r="O15" s="169" t="s">
        <v>380</v>
      </c>
      <c r="P15" s="70" t="e">
        <f>VLOOKUP(B15,'коначна табела'!A9:AD998,29,FALSE)</f>
        <v>#N/A</v>
      </c>
      <c r="Q15" s="70" t="s">
        <v>397</v>
      </c>
    </row>
    <row r="16" spans="1:17" ht="12.75">
      <c r="A16" s="69">
        <v>7</v>
      </c>
      <c r="B16" s="105" t="s">
        <v>389</v>
      </c>
      <c r="C16" s="70"/>
      <c r="D16" s="70"/>
      <c r="E16" s="72" t="s">
        <v>390</v>
      </c>
      <c r="F16" s="70" t="e">
        <f>VLOOKUP(B16,'коначна табела'!A9:AD998,14,FALSE)</f>
        <v>#N/A</v>
      </c>
      <c r="G16" s="110"/>
      <c r="H16" s="70" t="e">
        <f>VLOOKUP(B16,'коначна табела'!A9:AD998,11,FALSE)</f>
        <v>#N/A</v>
      </c>
      <c r="I16" s="74"/>
      <c r="J16" s="75" t="e">
        <f>VLOOKUP(B16,'коначна табела'!A9:AD998,17,FALSE)</f>
        <v>#N/A</v>
      </c>
      <c r="K16" s="69"/>
      <c r="L16" s="70" t="e">
        <f>VLOOKUP(B16,'коначна табела'!A9:AD998,6,FALSE)</f>
        <v>#N/A</v>
      </c>
      <c r="M16" s="73"/>
      <c r="N16" s="70">
        <v>5</v>
      </c>
      <c r="O16" s="169" t="s">
        <v>380</v>
      </c>
      <c r="P16" s="70" t="e">
        <f>VLOOKUP(B16,'коначна табела'!A9:AD998,29,FALSE)</f>
        <v>#N/A</v>
      </c>
      <c r="Q16" s="70">
        <v>5</v>
      </c>
    </row>
    <row r="17" spans="1:17" ht="12.75">
      <c r="A17" s="69">
        <v>8</v>
      </c>
      <c r="B17" s="105" t="s">
        <v>391</v>
      </c>
      <c r="C17" s="70"/>
      <c r="D17" s="70"/>
      <c r="E17" s="72" t="s">
        <v>392</v>
      </c>
      <c r="F17" s="70">
        <v>6.9</v>
      </c>
      <c r="G17" s="110"/>
      <c r="H17" s="70">
        <v>36.4</v>
      </c>
      <c r="I17" s="74"/>
      <c r="J17" s="75">
        <v>0</v>
      </c>
      <c r="K17" s="69"/>
      <c r="L17" s="70">
        <v>4</v>
      </c>
      <c r="M17" s="73"/>
      <c r="N17" s="70">
        <v>8.7</v>
      </c>
      <c r="O17" s="169" t="s">
        <v>380</v>
      </c>
      <c r="P17" s="70">
        <v>56</v>
      </c>
      <c r="Q17" s="70" t="s">
        <v>235</v>
      </c>
    </row>
    <row r="18" spans="1:17" ht="12.75">
      <c r="A18" s="69">
        <v>9</v>
      </c>
      <c r="B18" s="105" t="s">
        <v>335</v>
      </c>
      <c r="C18" s="70"/>
      <c r="D18" s="70"/>
      <c r="E18" s="72" t="str">
        <f>VLOOKUP(B18,'коначна табела'!A9:AD998,2,FALSE)</f>
        <v>Марјанац Милица</v>
      </c>
      <c r="F18" s="70">
        <f>VLOOKUP(B18,'коначна табела'!A9:AD998,14,FALSE)</f>
        <v>12.15</v>
      </c>
      <c r="G18" s="110"/>
      <c r="H18" s="70">
        <f>VLOOKUP(B18,'коначна табела'!A9:AD998,11,FALSE)</f>
        <v>39.599999999999994</v>
      </c>
      <c r="I18" s="74"/>
      <c r="J18" s="75">
        <f>VLOOKUP(B18,'коначна табела'!A9:AD998,17,FALSE)</f>
        <v>6.45</v>
      </c>
      <c r="K18" s="69"/>
      <c r="L18" s="70">
        <f>VLOOKUP(B18,'коначна табела'!A9:AD998,6,FALSE)</f>
        <v>4</v>
      </c>
      <c r="M18" s="73"/>
      <c r="N18" s="70">
        <f>VLOOKUP(B18,'коначна табела'!A9:AD998,26,FALSE)</f>
        <v>12.5</v>
      </c>
      <c r="O18" s="169" t="s">
        <v>380</v>
      </c>
      <c r="P18" s="70">
        <f>VLOOKUP(B18,'коначна табела'!A9:AD998,29,FALSE)</f>
        <v>74.69999999999999</v>
      </c>
      <c r="Q18" s="70" t="str">
        <f>VLOOKUP(B18,'коначна табела'!A9:AD998,30,FALSE)</f>
        <v>8/Ц (врло добар)</v>
      </c>
    </row>
    <row r="19" spans="2:17" ht="12.75">
      <c r="B19" s="105"/>
      <c r="C19" s="70"/>
      <c r="D19" s="70"/>
      <c r="E19" s="72"/>
      <c r="F19" s="70"/>
      <c r="G19" s="110"/>
      <c r="H19" s="70"/>
      <c r="I19" s="74"/>
      <c r="J19" s="75"/>
      <c r="K19" s="69"/>
      <c r="L19" s="70"/>
      <c r="M19" s="73"/>
      <c r="N19" s="70"/>
      <c r="O19" s="169"/>
      <c r="P19" s="70"/>
      <c r="Q19" s="70"/>
    </row>
    <row r="20" spans="2:17" ht="12.75">
      <c r="B20" s="105"/>
      <c r="C20" s="70"/>
      <c r="D20" s="70"/>
      <c r="E20" s="72"/>
      <c r="F20" s="70"/>
      <c r="G20" s="110"/>
      <c r="H20" s="70"/>
      <c r="I20" s="74"/>
      <c r="J20" s="75"/>
      <c r="K20" s="69"/>
      <c r="L20" s="70"/>
      <c r="M20" s="73"/>
      <c r="N20" s="70"/>
      <c r="O20" s="169"/>
      <c r="P20" s="70"/>
      <c r="Q20" s="70"/>
    </row>
    <row r="21" spans="2:17" ht="12.75">
      <c r="B21" s="105"/>
      <c r="C21" s="70"/>
      <c r="D21" s="70"/>
      <c r="E21" s="72"/>
      <c r="F21" s="70"/>
      <c r="G21" s="110"/>
      <c r="H21" s="70"/>
      <c r="I21" s="74"/>
      <c r="J21" s="75"/>
      <c r="K21" s="69"/>
      <c r="L21" s="70"/>
      <c r="M21" s="73"/>
      <c r="N21" s="70"/>
      <c r="O21" s="169"/>
      <c r="P21" s="70"/>
      <c r="Q21" s="70"/>
    </row>
    <row r="22" spans="2:17" ht="12.75">
      <c r="B22" s="105"/>
      <c r="C22" s="70"/>
      <c r="D22" s="70"/>
      <c r="E22" s="72"/>
      <c r="F22" s="70"/>
      <c r="G22" s="110"/>
      <c r="H22" s="70"/>
      <c r="I22" s="74"/>
      <c r="J22" s="75"/>
      <c r="K22" s="69"/>
      <c r="L22" s="70"/>
      <c r="M22" s="73"/>
      <c r="N22" s="70"/>
      <c r="O22" s="169"/>
      <c r="P22" s="70"/>
      <c r="Q22" s="70"/>
    </row>
    <row r="23" spans="2:17" ht="12.75">
      <c r="B23" s="105"/>
      <c r="C23" s="70"/>
      <c r="D23" s="70"/>
      <c r="E23" s="72"/>
      <c r="F23" s="70"/>
      <c r="G23" s="110"/>
      <c r="H23" s="70"/>
      <c r="I23" s="74"/>
      <c r="J23" s="75"/>
      <c r="K23" s="69"/>
      <c r="L23" s="70"/>
      <c r="M23" s="73"/>
      <c r="N23" s="70"/>
      <c r="O23" s="169"/>
      <c r="P23" s="70"/>
      <c r="Q23" s="70"/>
    </row>
    <row r="24" spans="2:17" ht="12.75">
      <c r="B24" s="105"/>
      <c r="C24" s="70"/>
      <c r="D24" s="70"/>
      <c r="E24" s="72"/>
      <c r="F24" s="70"/>
      <c r="G24" s="110"/>
      <c r="H24" s="70"/>
      <c r="I24" s="74"/>
      <c r="J24" s="75"/>
      <c r="K24" s="69"/>
      <c r="L24" s="70"/>
      <c r="M24" s="73"/>
      <c r="N24" s="70"/>
      <c r="O24" s="169"/>
      <c r="P24" s="70"/>
      <c r="Q24" s="70"/>
    </row>
    <row r="25" spans="2:17" ht="12.75">
      <c r="B25" s="105"/>
      <c r="C25" s="70"/>
      <c r="D25" s="70"/>
      <c r="E25" s="72"/>
      <c r="F25" s="70"/>
      <c r="G25" s="110"/>
      <c r="H25" s="70"/>
      <c r="I25" s="74"/>
      <c r="J25" s="75"/>
      <c r="K25" s="69"/>
      <c r="L25" s="70"/>
      <c r="M25" s="73"/>
      <c r="N25" s="70"/>
      <c r="O25" s="169"/>
      <c r="P25" s="70"/>
      <c r="Q25" s="70"/>
    </row>
    <row r="26" spans="2:17" ht="12.75">
      <c r="B26" s="105"/>
      <c r="C26" s="70"/>
      <c r="D26" s="70"/>
      <c r="E26" s="72"/>
      <c r="F26" s="70"/>
      <c r="G26" s="110"/>
      <c r="H26" s="70"/>
      <c r="I26" s="74"/>
      <c r="J26" s="75"/>
      <c r="K26" s="69"/>
      <c r="L26" s="70"/>
      <c r="M26" s="73"/>
      <c r="N26" s="70"/>
      <c r="O26" s="169"/>
      <c r="P26" s="70"/>
      <c r="Q26" s="70"/>
    </row>
    <row r="27" spans="2:17" ht="12.75">
      <c r="B27" s="105"/>
      <c r="C27" s="70"/>
      <c r="D27" s="70"/>
      <c r="E27" s="72"/>
      <c r="F27" s="70"/>
      <c r="G27" s="110"/>
      <c r="H27" s="70"/>
      <c r="I27" s="74"/>
      <c r="J27" s="75"/>
      <c r="K27" s="69"/>
      <c r="L27" s="70"/>
      <c r="M27" s="73"/>
      <c r="N27" s="70"/>
      <c r="O27" s="169"/>
      <c r="P27" s="70"/>
      <c r="Q27" s="70"/>
    </row>
    <row r="28" spans="2:17" ht="12.75">
      <c r="B28" s="105"/>
      <c r="C28" s="70"/>
      <c r="D28" s="70"/>
      <c r="E28" s="72"/>
      <c r="F28" s="70"/>
      <c r="G28" s="110"/>
      <c r="H28" s="70"/>
      <c r="I28" s="74"/>
      <c r="J28" s="75"/>
      <c r="K28" s="69"/>
      <c r="L28" s="70"/>
      <c r="M28" s="73"/>
      <c r="N28" s="70"/>
      <c r="O28" s="169"/>
      <c r="P28" s="70"/>
      <c r="Q28" s="70"/>
    </row>
    <row r="29" spans="2:17" ht="12.75">
      <c r="B29" s="105"/>
      <c r="C29" s="70"/>
      <c r="D29" s="70"/>
      <c r="E29" s="72"/>
      <c r="F29" s="70"/>
      <c r="G29" s="110"/>
      <c r="H29" s="70"/>
      <c r="I29" s="74"/>
      <c r="J29" s="75"/>
      <c r="K29" s="69"/>
      <c r="L29" s="70"/>
      <c r="M29" s="73"/>
      <c r="N29" s="70"/>
      <c r="O29" s="169"/>
      <c r="P29" s="70"/>
      <c r="Q29" s="70"/>
    </row>
    <row r="30" spans="2:17" ht="12.75">
      <c r="B30" s="105"/>
      <c r="C30" s="70"/>
      <c r="D30" s="70"/>
      <c r="E30" s="72"/>
      <c r="F30" s="70"/>
      <c r="G30" s="110"/>
      <c r="H30" s="70"/>
      <c r="I30" s="74"/>
      <c r="J30" s="75"/>
      <c r="K30" s="69"/>
      <c r="L30" s="70"/>
      <c r="M30" s="73"/>
      <c r="N30" s="70"/>
      <c r="O30" s="169"/>
      <c r="P30" s="70"/>
      <c r="Q30" s="70"/>
    </row>
    <row r="31" spans="3:9" ht="48">
      <c r="C31" s="403" t="s">
        <v>57</v>
      </c>
      <c r="D31" s="403"/>
      <c r="E31" s="403"/>
      <c r="F31" s="78" t="s">
        <v>58</v>
      </c>
      <c r="G31" s="78" t="s">
        <v>59</v>
      </c>
      <c r="H31" s="78" t="s">
        <v>60</v>
      </c>
      <c r="I31" s="78" t="s">
        <v>61</v>
      </c>
    </row>
    <row r="32" spans="3:9" ht="12.75">
      <c r="C32" s="80" t="s">
        <v>62</v>
      </c>
      <c r="D32" s="80"/>
      <c r="E32" s="81" t="s">
        <v>63</v>
      </c>
      <c r="F32" s="82"/>
      <c r="G32" s="82"/>
      <c r="H32" s="82"/>
      <c r="I32" s="83"/>
    </row>
    <row r="33" spans="3:9" ht="12.75">
      <c r="C33" s="80" t="s">
        <v>62</v>
      </c>
      <c r="D33" s="80"/>
      <c r="E33" s="81" t="s">
        <v>65</v>
      </c>
      <c r="F33" s="84"/>
      <c r="G33" s="85"/>
      <c r="H33" s="84"/>
      <c r="I33" s="84"/>
    </row>
    <row r="35" spans="14:15" ht="12.75">
      <c r="N35" s="45" t="s">
        <v>64</v>
      </c>
      <c r="O35" s="46"/>
    </row>
  </sheetData>
  <sheetProtection/>
  <mergeCells count="13">
    <mergeCell ref="C31:E31"/>
    <mergeCell ref="E5:J6"/>
    <mergeCell ref="A8:A9"/>
    <mergeCell ref="B8:B9"/>
    <mergeCell ref="C8:C9"/>
    <mergeCell ref="D8:D9"/>
    <mergeCell ref="E8:E9"/>
    <mergeCell ref="F8:G8"/>
    <mergeCell ref="H8:I8"/>
    <mergeCell ref="J8:K8"/>
    <mergeCell ref="M8:O8"/>
    <mergeCell ref="P8:P9"/>
    <mergeCell ref="Q8:Q9"/>
  </mergeCells>
  <printOptions/>
  <pageMargins left="0" right="0" top="0.75" bottom="0" header="0" footer="0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P12" sqref="P12"/>
    </sheetView>
  </sheetViews>
  <sheetFormatPr defaultColWidth="9.140625" defaultRowHeight="12.75"/>
  <cols>
    <col min="5" max="5" width="24.140625" style="0" customWidth="1"/>
    <col min="7" max="7" width="6.8515625" style="0" customWidth="1"/>
    <col min="8" max="8" width="7.140625" style="0" customWidth="1"/>
    <col min="9" max="9" width="6.00390625" style="0" customWidth="1"/>
    <col min="10" max="10" width="6.8515625" style="0" customWidth="1"/>
    <col min="11" max="11" width="6.28125" style="0" customWidth="1"/>
    <col min="12" max="12" width="10.00390625" style="0" customWidth="1"/>
    <col min="13" max="13" width="7.57421875" style="0" customWidth="1"/>
    <col min="14" max="14" width="8.140625" style="0" customWidth="1"/>
    <col min="15" max="15" width="10.140625" style="0" customWidth="1"/>
    <col min="17" max="17" width="19.2812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126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169" t="s">
        <v>394</v>
      </c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 t="s">
        <v>325</v>
      </c>
      <c r="C10" s="70"/>
      <c r="D10" s="70"/>
      <c r="E10" s="72" t="str">
        <f>VLOOKUP(B10,'коначна табела'!A9:AD998,2,FALSE)</f>
        <v>Комадина  Д. Александар</v>
      </c>
      <c r="F10" s="70">
        <f>VLOOKUP(B10,'коначна табела'!A9:AD998,14,FALSE)</f>
        <v>10.350000000000001</v>
      </c>
      <c r="G10" s="110"/>
      <c r="H10" s="70">
        <f>VLOOKUP(B10,'коначна табела'!A9:AD998,11,FALSE)</f>
        <v>49.2</v>
      </c>
      <c r="I10" s="74"/>
      <c r="J10" s="75">
        <f>VLOOKUP(B10,'коначна табела'!A9:AD998,17,FALSE)</f>
        <v>0</v>
      </c>
      <c r="K10" s="69"/>
      <c r="L10" s="70">
        <f>VLOOKUP(B10,'коначна табела'!A9:AD998,6,FALSE)</f>
        <v>9</v>
      </c>
      <c r="M10" s="73"/>
      <c r="N10" s="70">
        <f>VLOOKUP(B10,'коначна табела'!A9:AD998,26,FALSE)</f>
        <v>10.35</v>
      </c>
      <c r="O10" s="169" t="s">
        <v>394</v>
      </c>
      <c r="P10" s="70">
        <f>VLOOKUP(B10,'коначна табела'!A9:AD998,29,FALSE)</f>
        <v>78.9</v>
      </c>
      <c r="Q10" s="70" t="str">
        <f>VLOOKUP(B10,'коначна табела'!A9:AD998,30,FALSE)</f>
        <v>8/Ц (врло добар)</v>
      </c>
    </row>
    <row r="11" spans="1:17" ht="12.75">
      <c r="A11" s="69">
        <v>2</v>
      </c>
      <c r="B11" s="106" t="s">
        <v>178</v>
      </c>
      <c r="C11" s="66"/>
      <c r="D11" s="70"/>
      <c r="E11" s="72" t="str">
        <f>VLOOKUP(B11,'коначна табела'!A9:AD998,2,FALSE)</f>
        <v>Ивановић Никола        </v>
      </c>
      <c r="F11" s="70">
        <f>VLOOKUP(B11,'коначна табела'!A9:AD998,14,FALSE)</f>
        <v>0</v>
      </c>
      <c r="G11" s="110"/>
      <c r="H11" s="70">
        <f>VLOOKUP(B11,'коначна табела'!A9:AD998,11,FALSE)</f>
        <v>40.4</v>
      </c>
      <c r="I11" s="74"/>
      <c r="J11" s="75">
        <f>VLOOKUP(B11,'коначна табела'!A9:AD998,17,FALSE)</f>
        <v>5.7</v>
      </c>
      <c r="K11" s="69"/>
      <c r="L11" s="70">
        <f>VLOOKUP(B11,'коначна табела'!A9:AD998,6,FALSE)</f>
        <v>0</v>
      </c>
      <c r="M11" s="73"/>
      <c r="N11" s="70">
        <f>VLOOKUP(B11,'коначна табела'!A9:AD998,26,FALSE)</f>
        <v>10.2</v>
      </c>
      <c r="O11" s="169" t="s">
        <v>394</v>
      </c>
      <c r="P11" s="70">
        <f>VLOOKUP(B11,'коначна табела'!A9:AD998,29,FALSE)</f>
        <v>56.3</v>
      </c>
      <c r="Q11" s="70" t="s">
        <v>395</v>
      </c>
    </row>
    <row r="12" spans="1:17" ht="12.75">
      <c r="A12" s="77">
        <v>3</v>
      </c>
      <c r="B12" s="105" t="s">
        <v>385</v>
      </c>
      <c r="C12" s="70"/>
      <c r="D12" s="66"/>
      <c r="E12" s="72" t="s">
        <v>396</v>
      </c>
      <c r="F12" s="70"/>
      <c r="G12" s="110"/>
      <c r="H12" s="70"/>
      <c r="I12" s="74"/>
      <c r="J12" s="75"/>
      <c r="K12" s="69"/>
      <c r="L12" s="70"/>
      <c r="M12" s="73"/>
      <c r="N12" s="70"/>
      <c r="O12" s="169" t="s">
        <v>394</v>
      </c>
      <c r="P12" s="70"/>
      <c r="Q12" s="70" t="s">
        <v>395</v>
      </c>
    </row>
    <row r="13" spans="1:17" ht="12.75">
      <c r="A13" s="69">
        <v>4</v>
      </c>
      <c r="B13" s="105" t="s">
        <v>145</v>
      </c>
      <c r="C13" s="70"/>
      <c r="D13" s="70"/>
      <c r="E13" s="72" t="str">
        <f>VLOOKUP(B13,'коначна табела'!A9:AD998,2,FALSE)</f>
        <v>Стакић Александра         </v>
      </c>
      <c r="F13" s="70">
        <f>VLOOKUP(B13,'коначна табела'!A9:AD998,14,FALSE)</f>
        <v>10.8</v>
      </c>
      <c r="G13" s="110"/>
      <c r="H13" s="70">
        <f>VLOOKUP(B13,'коначна табела'!A9:AD998,11,FALSE)</f>
        <v>45.599999999999994</v>
      </c>
      <c r="I13" s="74"/>
      <c r="J13" s="75">
        <f>VLOOKUP(B13,'коначна табела'!A9:AD998,17,FALSE)</f>
        <v>0</v>
      </c>
      <c r="K13" s="69"/>
      <c r="L13" s="70">
        <f>VLOOKUP(B13,'коначна табела'!A9:AD998,6,FALSE)</f>
        <v>0</v>
      </c>
      <c r="M13" s="73"/>
      <c r="N13" s="70">
        <f>VLOOKUP(B13,'коначна табела'!A9:AD998,26,FALSE)</f>
        <v>10.8</v>
      </c>
      <c r="O13" s="169" t="s">
        <v>394</v>
      </c>
      <c r="P13" s="70">
        <f>VLOOKUP(B13,'коначна табела'!A9:AD998,29,FALSE)</f>
        <v>67.19999999999999</v>
      </c>
      <c r="Q13" s="70" t="str">
        <f>VLOOKUP(B13,'коначна табела'!A9:AD998,30,FALSE)</f>
        <v>7/Д (добар)</v>
      </c>
    </row>
    <row r="14" spans="1:17" ht="12.75">
      <c r="A14" s="69">
        <v>5</v>
      </c>
      <c r="B14" s="105" t="s">
        <v>389</v>
      </c>
      <c r="C14" s="70"/>
      <c r="D14" s="70"/>
      <c r="E14" s="72" t="s">
        <v>390</v>
      </c>
      <c r="F14" s="70"/>
      <c r="G14" s="110"/>
      <c r="H14" s="70"/>
      <c r="I14" s="74"/>
      <c r="J14" s="75"/>
      <c r="K14" s="69"/>
      <c r="L14" s="70"/>
      <c r="M14" s="73"/>
      <c r="N14" s="70"/>
      <c r="O14" s="169" t="s">
        <v>394</v>
      </c>
      <c r="P14" s="70"/>
      <c r="Q14" s="70">
        <v>7</v>
      </c>
    </row>
    <row r="15" spans="1:17" ht="12.75">
      <c r="A15" s="77">
        <v>6</v>
      </c>
      <c r="B15" s="105" t="s">
        <v>148</v>
      </c>
      <c r="C15" s="70"/>
      <c r="D15" s="70"/>
      <c r="E15" s="72" t="str">
        <f>VLOOKUP(B15,'коначна табела'!A9:AD998,2,FALSE)</f>
        <v>Петровић Недељко         </v>
      </c>
      <c r="F15" s="70">
        <f>VLOOKUP(B15,'коначна табела'!A9:AD998,14,FALSE)</f>
        <v>5.2</v>
      </c>
      <c r="G15" s="110"/>
      <c r="H15" s="70">
        <f>VLOOKUP(B15,'коначна табела'!A9:AD998,11,FALSE)</f>
        <v>40.4</v>
      </c>
      <c r="I15" s="74"/>
      <c r="J15" s="75">
        <f>VLOOKUP(B15,'коначна табела'!A9:AD998,17,FALSE)</f>
        <v>0</v>
      </c>
      <c r="K15" s="69"/>
      <c r="L15" s="70">
        <f>VLOOKUP(B15,'коначна табела'!A9:AD998,6,FALSE)</f>
        <v>5</v>
      </c>
      <c r="M15" s="73"/>
      <c r="N15" s="70">
        <f>VLOOKUP(B15,'коначна табела'!A9:AD998,26,FALSE)</f>
        <v>7.8</v>
      </c>
      <c r="O15" s="169" t="s">
        <v>394</v>
      </c>
      <c r="P15" s="70">
        <f>VLOOKUP(B15,'коначна табела'!A9:AD998,29,FALSE)</f>
        <v>58.4</v>
      </c>
      <c r="Q15" s="70" t="str">
        <f>VLOOKUP(B15,'коначна табела'!A9:AD998,30,FALSE)</f>
        <v>6/Е (довољан)</v>
      </c>
    </row>
    <row r="16" spans="1:17" ht="12.75">
      <c r="A16" s="69">
        <v>7</v>
      </c>
      <c r="B16" s="105" t="s">
        <v>321</v>
      </c>
      <c r="C16" s="70"/>
      <c r="D16" s="70"/>
      <c r="E16" s="72" t="str">
        <f>VLOOKUP(B16,'коначна табела'!A9:AD998,2,FALSE)</f>
        <v>Јокић  А.  Огњен</v>
      </c>
      <c r="F16" s="70">
        <f>VLOOKUP(B16,'коначна табела'!A9:AD998,14,FALSE)</f>
        <v>0</v>
      </c>
      <c r="G16" s="110"/>
      <c r="H16" s="70">
        <f>VLOOKUP(B16,'коначна табела'!A9:AD998,11,FALSE)</f>
        <v>52</v>
      </c>
      <c r="I16" s="74"/>
      <c r="J16" s="75">
        <f>VLOOKUP(B16,'коначна табела'!A9:AD998,17,FALSE)</f>
        <v>0</v>
      </c>
      <c r="K16" s="69"/>
      <c r="L16" s="70">
        <f>VLOOKUP(B16,'коначна табела'!A9:AD998,6,FALSE)</f>
        <v>8</v>
      </c>
      <c r="M16" s="73"/>
      <c r="N16" s="70">
        <f>VLOOKUP(B16,'коначна табела'!A9:AD998,26,FALSE)</f>
        <v>7.8</v>
      </c>
      <c r="O16" s="169" t="s">
        <v>394</v>
      </c>
      <c r="P16" s="70">
        <f>VLOOKUP(B16,'коначна табела'!A9:AD998,29,FALSE)</f>
        <v>67.8</v>
      </c>
      <c r="Q16" s="70" t="s">
        <v>395</v>
      </c>
    </row>
    <row r="17" spans="1:17" ht="12.75">
      <c r="A17" s="69">
        <v>8</v>
      </c>
      <c r="B17" s="105" t="s">
        <v>381</v>
      </c>
      <c r="C17" s="70"/>
      <c r="D17" s="70"/>
      <c r="E17" s="72" t="s">
        <v>382</v>
      </c>
      <c r="F17" s="70"/>
      <c r="G17" s="110"/>
      <c r="H17" s="70"/>
      <c r="I17" s="74"/>
      <c r="J17" s="75"/>
      <c r="K17" s="69"/>
      <c r="L17" s="70"/>
      <c r="M17" s="73"/>
      <c r="N17" s="70"/>
      <c r="O17" s="169" t="s">
        <v>394</v>
      </c>
      <c r="P17" s="70"/>
      <c r="Q17" s="70">
        <v>8</v>
      </c>
    </row>
    <row r="18" spans="1:17" ht="12.75">
      <c r="A18" s="77">
        <v>9</v>
      </c>
      <c r="B18" s="105" t="s">
        <v>331</v>
      </c>
      <c r="C18" s="70"/>
      <c r="D18" s="70"/>
      <c r="E18" s="72" t="str">
        <f>VLOOKUP(B18,'коначна табела'!A9:AD998,2,FALSE)</f>
        <v>Максић  М.  Миланка</v>
      </c>
      <c r="F18" s="70">
        <f>VLOOKUP(B18,'коначна табела'!A9:AD998,14,FALSE)</f>
        <v>11.850000000000001</v>
      </c>
      <c r="G18" s="110"/>
      <c r="H18" s="70">
        <f>VLOOKUP(B18,'коначна табела'!A9:AD998,11,FALSE)</f>
        <v>48.400000000000006</v>
      </c>
      <c r="I18" s="74"/>
      <c r="J18" s="75">
        <f>VLOOKUP(B18,'коначна табела'!A9:AD998,17,FALSE)</f>
        <v>0</v>
      </c>
      <c r="K18" s="69"/>
      <c r="L18" s="70">
        <f>VLOOKUP(B18,'коначна табела'!A9:AD998,6,FALSE)</f>
        <v>9</v>
      </c>
      <c r="M18" s="73"/>
      <c r="N18" s="70">
        <f>VLOOKUP(B18,'коначна табела'!A9:AD998,26,FALSE)</f>
        <v>11.85</v>
      </c>
      <c r="O18" s="169" t="s">
        <v>394</v>
      </c>
      <c r="P18" s="70">
        <f>VLOOKUP(B18,'коначна табела'!A9:AD998,29,FALSE)</f>
        <v>81.1</v>
      </c>
      <c r="Q18" s="70" t="str">
        <f>VLOOKUP(B18,'коначна табела'!A9:AD998,30,FALSE)</f>
        <v>9/Б (одличан)</v>
      </c>
    </row>
    <row r="19" spans="1:17" ht="12.75">
      <c r="A19" s="69">
        <v>10</v>
      </c>
      <c r="B19" s="105" t="s">
        <v>348</v>
      </c>
      <c r="C19" s="70"/>
      <c r="D19" s="70"/>
      <c r="E19" s="72" t="str">
        <f>VLOOKUP(B19,'коначна табела'!A9:AD998,2,FALSE)</f>
        <v>Рачић  С.  Владан</v>
      </c>
      <c r="F19" s="70">
        <f>VLOOKUP(B19,'коначна табела'!A9:AD998,14,FALSE)</f>
        <v>9.9</v>
      </c>
      <c r="G19" s="110"/>
      <c r="H19" s="70">
        <f>VLOOKUP(B19,'коначна табела'!A9:AD998,11,FALSE)</f>
        <v>48.599999999999994</v>
      </c>
      <c r="I19" s="74"/>
      <c r="J19" s="75">
        <f>VLOOKUP(B19,'коначна табела'!A9:AD998,17,FALSE)</f>
        <v>0</v>
      </c>
      <c r="K19" s="69"/>
      <c r="L19" s="70">
        <f>VLOOKUP(B19,'коначна табела'!A9:AD998,6,FALSE)</f>
        <v>9</v>
      </c>
      <c r="M19" s="73"/>
      <c r="N19" s="70">
        <f>VLOOKUP(B19,'коначна табела'!A9:AD998,26,FALSE)</f>
        <v>9.9</v>
      </c>
      <c r="O19" s="169" t="s">
        <v>394</v>
      </c>
      <c r="P19" s="70">
        <f>VLOOKUP(B19,'коначна табела'!A9:AD998,29,FALSE)</f>
        <v>77.4</v>
      </c>
      <c r="Q19" s="70" t="str">
        <f>VLOOKUP(B19,'коначна табела'!A9:AD998,30,FALSE)</f>
        <v>8/Ц (врло добар)</v>
      </c>
    </row>
    <row r="20" spans="1:17" ht="12.75">
      <c r="A20" s="69">
        <v>11</v>
      </c>
      <c r="B20" s="105" t="s">
        <v>341</v>
      </c>
      <c r="C20" s="70"/>
      <c r="D20" s="70"/>
      <c r="E20" s="72" t="str">
        <f>VLOOKUP(B20,'коначна табела'!A9:AD998,2,FALSE)</f>
        <v>Миливојац  Г.  Никола</v>
      </c>
      <c r="F20" s="70">
        <f>VLOOKUP(B20,'коначна табела'!A9:AD998,14,FALSE)</f>
        <v>8.55</v>
      </c>
      <c r="G20" s="110"/>
      <c r="H20" s="70">
        <f>VLOOKUP(B20,'коначна табела'!A9:AD998,11,FALSE)</f>
        <v>50.400000000000006</v>
      </c>
      <c r="I20" s="74"/>
      <c r="J20" s="75">
        <f>VLOOKUP(B20,'коначна табела'!A9:AD998,17,FALSE)</f>
        <v>0</v>
      </c>
      <c r="K20" s="69"/>
      <c r="L20" s="70">
        <f>VLOOKUP(B20,'коначна табела'!A9:AD998,6,FALSE)</f>
        <v>8</v>
      </c>
      <c r="M20" s="73"/>
      <c r="N20" s="70">
        <f>VLOOKUP(B20,'коначна табела'!A9:AD998,26,FALSE)</f>
        <v>8.55</v>
      </c>
      <c r="O20" s="169" t="s">
        <v>394</v>
      </c>
      <c r="P20" s="70">
        <f>VLOOKUP(B20,'коначна табела'!A9:AD998,29,FALSE)</f>
        <v>75.5</v>
      </c>
      <c r="Q20" s="70" t="str">
        <f>VLOOKUP(B20,'коначна табела'!A9:AD998,30,FALSE)</f>
        <v>8/Ц (врло добар)</v>
      </c>
    </row>
    <row r="21" spans="1:17" ht="12.75">
      <c r="A21" s="77">
        <v>12</v>
      </c>
      <c r="B21" s="105" t="s">
        <v>305</v>
      </c>
      <c r="C21" s="70"/>
      <c r="D21" s="70"/>
      <c r="E21" s="72" t="str">
        <f>VLOOKUP(B21,'коначна табела'!A9:AD998,2,FALSE)</f>
        <v>Абаџић  М.  Дејан</v>
      </c>
      <c r="F21" s="70">
        <f>VLOOKUP(B21,'коначна табела'!A9:AD998,14,FALSE)</f>
        <v>10.35</v>
      </c>
      <c r="G21" s="110"/>
      <c r="H21" s="70">
        <f>VLOOKUP(B21,'коначна табела'!A9:AD998,11,FALSE)</f>
        <v>51.599999999999994</v>
      </c>
      <c r="I21" s="74"/>
      <c r="J21" s="75">
        <f>VLOOKUP(B21,'коначна табела'!A9:AD998,17,FALSE)</f>
        <v>0</v>
      </c>
      <c r="K21" s="69"/>
      <c r="L21" s="70">
        <f>VLOOKUP(B21,'коначна табела'!A9:AD998,6,FALSE)</f>
        <v>10</v>
      </c>
      <c r="M21" s="73"/>
      <c r="N21" s="70">
        <f>VLOOKUP(B21,'коначна табела'!A9:AD998,26,FALSE)</f>
        <v>10.35</v>
      </c>
      <c r="O21" s="169" t="s">
        <v>394</v>
      </c>
      <c r="P21" s="70">
        <f>VLOOKUP(B21,'коначна табела'!A9:AD998,29,FALSE)</f>
        <v>82.29999999999998</v>
      </c>
      <c r="Q21" s="70" t="str">
        <f>VLOOKUP(B21,'коначна табела'!A9:AD998,30,FALSE)</f>
        <v>9/Б (одличан)</v>
      </c>
    </row>
    <row r="22" spans="1:17" ht="12.75">
      <c r="A22" s="69">
        <v>13</v>
      </c>
      <c r="B22" s="105" t="s">
        <v>359</v>
      </c>
      <c r="C22" s="70"/>
      <c r="D22" s="70"/>
      <c r="E22" s="72" t="str">
        <f>VLOOKUP(B22,'коначна табела'!A9:AD998,2,FALSE)</f>
        <v>Трипковић  М.  Орланда</v>
      </c>
      <c r="F22" s="70">
        <f>VLOOKUP(B22,'коначна табела'!A9:AD998,14,FALSE)</f>
        <v>11.55</v>
      </c>
      <c r="G22" s="110"/>
      <c r="H22" s="70">
        <f>VLOOKUP(B22,'коначна табела'!A9:AD998,11,FALSE)</f>
        <v>48.2</v>
      </c>
      <c r="I22" s="74"/>
      <c r="J22" s="75">
        <f>VLOOKUP(B22,'коначна табела'!A9:AD998,17,FALSE)</f>
        <v>0</v>
      </c>
      <c r="K22" s="69"/>
      <c r="L22" s="70">
        <f>VLOOKUP(B22,'коначна табела'!A9:AD998,6,FALSE)</f>
        <v>10</v>
      </c>
      <c r="M22" s="73"/>
      <c r="N22" s="70">
        <f>VLOOKUP(B22,'коначна табела'!A9:AD998,26,FALSE)</f>
        <v>11.55</v>
      </c>
      <c r="O22" s="169" t="s">
        <v>394</v>
      </c>
      <c r="P22" s="70">
        <f>VLOOKUP(B22,'коначна табела'!A9:AD998,29,FALSE)</f>
        <v>81.3</v>
      </c>
      <c r="Q22" s="70" t="str">
        <f>VLOOKUP(B22,'коначна табела'!A10:AD999,30,FALSE)</f>
        <v>9/Б (одличан)</v>
      </c>
    </row>
    <row r="23" spans="1:17" ht="12.75">
      <c r="A23" s="69">
        <v>14</v>
      </c>
      <c r="B23" s="105" t="s">
        <v>344</v>
      </c>
      <c r="C23" s="70"/>
      <c r="D23" s="66"/>
      <c r="E23" s="72" t="str">
        <f>VLOOKUP(B23,'коначна табела'!A9:AD998,2,FALSE)</f>
        <v>Павловић  Д.  Љиљана</v>
      </c>
      <c r="F23" s="70">
        <f>VLOOKUP(B23,'коначна табела'!A9:AD998,14,FALSE)</f>
        <v>12.45</v>
      </c>
      <c r="G23" s="110"/>
      <c r="H23" s="70">
        <f>VLOOKUP(B23,'коначна табела'!A9:AD998,11,FALSE)</f>
        <v>49.8</v>
      </c>
      <c r="I23" s="74"/>
      <c r="J23" s="75">
        <f>VLOOKUP(B23,'коначна табела'!A9:AD998,17,FALSE)</f>
        <v>0</v>
      </c>
      <c r="K23" s="69"/>
      <c r="L23" s="70">
        <f>VLOOKUP(B23,'коначна табела'!A9:AD998,6,FALSE)</f>
        <v>10</v>
      </c>
      <c r="M23" s="73"/>
      <c r="N23" s="70">
        <f>VLOOKUP(B23,'коначна табела'!A9:AD998,26,FALSE)</f>
        <v>12.45</v>
      </c>
      <c r="O23" s="169" t="s">
        <v>394</v>
      </c>
      <c r="P23" s="70">
        <f>VLOOKUP(B23,'коначна табела'!A9:AD998,29,FALSE)</f>
        <v>84.7</v>
      </c>
      <c r="Q23" s="70" t="str">
        <f>VLOOKUP(B23,'коначна табела'!A11:AD1000,30,FALSE)</f>
        <v>9/Б (одличан)</v>
      </c>
    </row>
    <row r="24" spans="1:17" ht="12.75">
      <c r="A24" s="77">
        <v>15</v>
      </c>
      <c r="B24" s="105" t="s">
        <v>309</v>
      </c>
      <c r="C24" s="70"/>
      <c r="D24" s="70"/>
      <c r="E24" s="72" t="str">
        <f>VLOOKUP(B24,'коначна табела'!A9:AD998,2,FALSE)</f>
        <v>Вујановић  В.  Тања</v>
      </c>
      <c r="F24" s="70">
        <f>VLOOKUP(B24,'коначна табела'!A9:AD998,14,FALSE)</f>
        <v>12.9</v>
      </c>
      <c r="G24" s="110"/>
      <c r="H24" s="70">
        <f>VLOOKUP(B24,'коначна табела'!A9:AD998,11,FALSE)</f>
        <v>52</v>
      </c>
      <c r="I24" s="74"/>
      <c r="J24" s="75">
        <f>VLOOKUP(B24,'коначна табела'!A9:AD998,17,FALSE)</f>
        <v>0</v>
      </c>
      <c r="K24" s="69"/>
      <c r="L24" s="70">
        <f>VLOOKUP(B24,'коначна табела'!A9:AD998,6,FALSE)</f>
        <v>10</v>
      </c>
      <c r="M24" s="73"/>
      <c r="N24" s="70">
        <f>VLOOKUP(B24,'коначна табела'!A9:AD998,26,FALSE)</f>
        <v>12.9</v>
      </c>
      <c r="O24" s="169" t="s">
        <v>394</v>
      </c>
      <c r="P24" s="70">
        <f>VLOOKUP(B24,'коначна табела'!A9:AD998,29,FALSE)</f>
        <v>87.80000000000001</v>
      </c>
      <c r="Q24" s="70" t="str">
        <f>VLOOKUP(B24,'коначна табела'!A9:AD998,30,FALSE)</f>
        <v>9/Б (одличан)</v>
      </c>
    </row>
    <row r="25" spans="1:17" ht="12.75">
      <c r="A25" s="69">
        <v>16</v>
      </c>
      <c r="B25" s="105" t="s">
        <v>343</v>
      </c>
      <c r="C25" s="70"/>
      <c r="D25" s="70"/>
      <c r="E25" s="72" t="str">
        <f>VLOOKUP(B25,'коначна табела'!A9:AD998,2,FALSE)</f>
        <v>Павичић  Н.  Наташа</v>
      </c>
      <c r="F25" s="70">
        <f>VLOOKUP(B25,'коначна табела'!A9:AD998,14,FALSE)</f>
        <v>13.5</v>
      </c>
      <c r="G25" s="110"/>
      <c r="H25" s="70">
        <f>VLOOKUP(B25,'коначна табела'!A9:AD998,11,FALSE)</f>
        <v>49.8</v>
      </c>
      <c r="I25" s="74"/>
      <c r="J25" s="75">
        <f>VLOOKUP(B25,'коначна табела'!A9:AD998,17,FALSE)</f>
        <v>0</v>
      </c>
      <c r="K25" s="69"/>
      <c r="L25" s="70">
        <f>VLOOKUP(B25,'коначна табела'!A9:AD998,6,FALSE)</f>
        <v>9</v>
      </c>
      <c r="M25" s="73"/>
      <c r="N25" s="70">
        <f>VLOOKUP(B25,'коначна табела'!A9:AD998,26,FALSE)</f>
        <v>13.5</v>
      </c>
      <c r="O25" s="169" t="s">
        <v>394</v>
      </c>
      <c r="P25" s="70">
        <f>VLOOKUP(B25,'коначна табела'!A9:AD998,29,FALSE)</f>
        <v>85.8</v>
      </c>
      <c r="Q25" s="70" t="str">
        <f>VLOOKUP(B25,'коначна табела'!A9:AD998,30,FALSE)</f>
        <v>9/Б (одличан)</v>
      </c>
    </row>
    <row r="26" spans="1:17" ht="12.75">
      <c r="A26" s="69">
        <v>17</v>
      </c>
      <c r="B26" s="105" t="s">
        <v>338</v>
      </c>
      <c r="C26" s="70"/>
      <c r="D26" s="70"/>
      <c r="E26" s="72" t="str">
        <f>VLOOKUP(B26,'коначна табела'!A9:AD998,2,FALSE)</f>
        <v>Мијатовић  Немања</v>
      </c>
      <c r="F26" s="70">
        <f>VLOOKUP(B26,'коначна табела'!A9:AD998,14,FALSE)</f>
        <v>9.3</v>
      </c>
      <c r="G26" s="110"/>
      <c r="H26" s="70">
        <f>VLOOKUP(B26,'коначна табела'!A9:AD998,11,FALSE)</f>
        <v>46.8</v>
      </c>
      <c r="I26" s="74"/>
      <c r="J26" s="75">
        <f>VLOOKUP(B26,'коначна табела'!A9:AD998,17,FALSE)</f>
        <v>0</v>
      </c>
      <c r="K26" s="69"/>
      <c r="L26" s="70">
        <f>VLOOKUP(B26,'коначна табела'!A9:AD998,6,FALSE)</f>
        <v>9</v>
      </c>
      <c r="M26" s="73"/>
      <c r="N26" s="70">
        <f>VLOOKUP(B26,'коначна табела'!A9:AD998,26,FALSE)</f>
        <v>9.3</v>
      </c>
      <c r="O26" s="169" t="s">
        <v>394</v>
      </c>
      <c r="P26" s="70">
        <f>VLOOKUP(B26,'коначна табела'!A9:AD998,29,FALSE)</f>
        <v>74.39999999999999</v>
      </c>
      <c r="Q26" s="70" t="str">
        <f>VLOOKUP(B26,'коначна табела'!A9:AD998,30,FALSE)</f>
        <v>8/Ц (врло добар)</v>
      </c>
    </row>
    <row r="27" spans="1:17" ht="12.75">
      <c r="A27" s="77"/>
      <c r="B27" s="105"/>
      <c r="C27" s="70"/>
      <c r="D27" s="70"/>
      <c r="E27" s="72"/>
      <c r="F27" s="70"/>
      <c r="G27" s="110"/>
      <c r="H27" s="70"/>
      <c r="I27" s="74"/>
      <c r="J27" s="75"/>
      <c r="K27" s="69"/>
      <c r="L27" s="70"/>
      <c r="M27" s="73"/>
      <c r="N27" s="70"/>
      <c r="O27" s="109"/>
      <c r="P27" s="70"/>
      <c r="Q27" s="70"/>
    </row>
    <row r="28" spans="1:17" ht="12.75">
      <c r="A28" s="77"/>
      <c r="B28" s="105"/>
      <c r="C28" s="70"/>
      <c r="D28" s="70"/>
      <c r="E28" s="72"/>
      <c r="F28" s="70"/>
      <c r="G28" s="110"/>
      <c r="H28" s="70"/>
      <c r="I28" s="74"/>
      <c r="J28" s="75"/>
      <c r="K28" s="69"/>
      <c r="L28" s="70"/>
      <c r="M28" s="73"/>
      <c r="N28" s="70"/>
      <c r="O28" s="109"/>
      <c r="P28" s="70"/>
      <c r="Q28" s="70"/>
    </row>
    <row r="29" spans="1:17" ht="12.75">
      <c r="A29" s="77"/>
      <c r="B29" s="105"/>
      <c r="C29" s="70"/>
      <c r="D29" s="70"/>
      <c r="E29" s="72"/>
      <c r="F29" s="70"/>
      <c r="G29" s="110"/>
      <c r="H29" s="70"/>
      <c r="I29" s="74"/>
      <c r="J29" s="75"/>
      <c r="K29" s="69"/>
      <c r="L29" s="70"/>
      <c r="M29" s="73"/>
      <c r="N29" s="70"/>
      <c r="O29" s="109"/>
      <c r="P29" s="70"/>
      <c r="Q29" s="70"/>
    </row>
    <row r="30" spans="1:17" ht="12.75">
      <c r="A30" s="77"/>
      <c r="B30" s="105"/>
      <c r="C30" s="70"/>
      <c r="D30" s="70"/>
      <c r="E30" s="72"/>
      <c r="F30" s="70"/>
      <c r="G30" s="110"/>
      <c r="H30" s="70"/>
      <c r="I30" s="74"/>
      <c r="J30" s="75"/>
      <c r="K30" s="69"/>
      <c r="L30" s="70"/>
      <c r="M30" s="73"/>
      <c r="N30" s="70"/>
      <c r="O30" s="109"/>
      <c r="P30" s="70"/>
      <c r="Q30" s="70"/>
    </row>
    <row r="31" spans="1:17" ht="12.75">
      <c r="A31" s="77"/>
      <c r="B31" s="105"/>
      <c r="C31" s="70"/>
      <c r="D31" s="70"/>
      <c r="E31" s="72"/>
      <c r="F31" s="70"/>
      <c r="G31" s="110"/>
      <c r="H31" s="70"/>
      <c r="I31" s="74"/>
      <c r="J31" s="75"/>
      <c r="K31" s="69"/>
      <c r="L31" s="70"/>
      <c r="M31" s="73"/>
      <c r="N31" s="70"/>
      <c r="O31" s="109"/>
      <c r="P31" s="70"/>
      <c r="Q31" s="70"/>
    </row>
    <row r="32" spans="1:17" ht="12.75">
      <c r="A32" s="77"/>
      <c r="B32" s="105"/>
      <c r="C32" s="70"/>
      <c r="D32" s="70"/>
      <c r="E32" s="72"/>
      <c r="F32" s="70"/>
      <c r="G32" s="110"/>
      <c r="H32" s="70"/>
      <c r="I32" s="74"/>
      <c r="J32" s="75"/>
      <c r="K32" s="69"/>
      <c r="L32" s="70"/>
      <c r="M32" s="73"/>
      <c r="N32" s="70"/>
      <c r="O32" s="109"/>
      <c r="P32" s="70"/>
      <c r="Q32" s="70"/>
    </row>
    <row r="33" spans="1:17" ht="12.75">
      <c r="A33" s="77"/>
      <c r="B33" s="105"/>
      <c r="C33" s="70"/>
      <c r="D33" s="70"/>
      <c r="E33" s="72"/>
      <c r="F33" s="70"/>
      <c r="G33" s="110"/>
      <c r="H33" s="70"/>
      <c r="I33" s="74"/>
      <c r="J33" s="75"/>
      <c r="K33" s="69"/>
      <c r="L33" s="70"/>
      <c r="M33" s="73"/>
      <c r="N33" s="70"/>
      <c r="O33" s="109"/>
      <c r="P33" s="70"/>
      <c r="Q33" s="70"/>
    </row>
    <row r="34" spans="1:17" ht="12.75">
      <c r="A34" s="77"/>
      <c r="B34" s="105"/>
      <c r="C34" s="70"/>
      <c r="D34" s="70"/>
      <c r="E34" s="72"/>
      <c r="F34" s="70"/>
      <c r="G34" s="110"/>
      <c r="H34" s="70"/>
      <c r="I34" s="74"/>
      <c r="J34" s="75"/>
      <c r="K34" s="69"/>
      <c r="L34" s="70"/>
      <c r="M34" s="73"/>
      <c r="N34" s="70"/>
      <c r="O34" s="109"/>
      <c r="P34" s="70"/>
      <c r="Q34" s="70"/>
    </row>
    <row r="35" spans="3:9" ht="48">
      <c r="C35" s="403" t="s">
        <v>57</v>
      </c>
      <c r="D35" s="403"/>
      <c r="E35" s="403"/>
      <c r="F35" s="78" t="s">
        <v>58</v>
      </c>
      <c r="G35" s="78" t="s">
        <v>59</v>
      </c>
      <c r="H35" s="78" t="s">
        <v>60</v>
      </c>
      <c r="I35" s="78" t="s">
        <v>61</v>
      </c>
    </row>
    <row r="36" spans="3:9" ht="12.75">
      <c r="C36" s="80" t="s">
        <v>62</v>
      </c>
      <c r="D36" s="80"/>
      <c r="E36" s="81" t="s">
        <v>63</v>
      </c>
      <c r="F36" s="82"/>
      <c r="G36" s="82"/>
      <c r="H36" s="82"/>
      <c r="I36" s="83"/>
    </row>
    <row r="37" spans="3:9" ht="12.75">
      <c r="C37" s="80" t="s">
        <v>62</v>
      </c>
      <c r="D37" s="80"/>
      <c r="E37" s="81" t="s">
        <v>65</v>
      </c>
      <c r="F37" s="84"/>
      <c r="G37" s="85"/>
      <c r="H37" s="84"/>
      <c r="I37" s="84"/>
    </row>
    <row r="40" spans="15:16" ht="12.75">
      <c r="O40" s="45" t="s">
        <v>64</v>
      </c>
      <c r="P40" s="46"/>
    </row>
  </sheetData>
  <sheetProtection/>
  <mergeCells count="13">
    <mergeCell ref="C35:E35"/>
    <mergeCell ref="E5:J6"/>
    <mergeCell ref="A8:A9"/>
    <mergeCell ref="B8:B9"/>
    <mergeCell ref="C8:C9"/>
    <mergeCell ref="D8:D9"/>
    <mergeCell ref="E8:E9"/>
    <mergeCell ref="F8:G8"/>
    <mergeCell ref="H8:I8"/>
    <mergeCell ref="J8:K8"/>
    <mergeCell ref="M8:O8"/>
    <mergeCell ref="P8:P9"/>
    <mergeCell ref="Q8:Q9"/>
  </mergeCells>
  <printOptions/>
  <pageMargins left="0" right="0" top="0.75" bottom="0" header="0" footer="0"/>
  <pageSetup fitToHeight="1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16" sqref="A16:IV16"/>
    </sheetView>
  </sheetViews>
  <sheetFormatPr defaultColWidth="9.140625" defaultRowHeight="12.75"/>
  <cols>
    <col min="5" max="5" width="22.140625" style="0" customWidth="1"/>
    <col min="17" max="17" width="19.2812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126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173" t="s">
        <v>404</v>
      </c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 t="s">
        <v>140</v>
      </c>
      <c r="C10" s="70"/>
      <c r="D10" s="70"/>
      <c r="E10" s="72" t="str">
        <f>VLOOKUP(B10,'коначна табела'!A9:AD998,2,FALSE)</f>
        <v>Вујић Игор                        </v>
      </c>
      <c r="F10" s="70">
        <f>VLOOKUP(B10,'коначна табела'!A9:AD998,14,FALSE)</f>
        <v>11.25</v>
      </c>
      <c r="G10" s="110"/>
      <c r="H10" s="70">
        <f>VLOOKUP(B10,'коначна табела'!A9:AD998,11,FALSE)</f>
        <v>53.4</v>
      </c>
      <c r="I10" s="74"/>
      <c r="J10" s="75">
        <f>VLOOKUP(B10,'коначна табела'!A9:AD998,17,FALSE)</f>
        <v>0</v>
      </c>
      <c r="K10" s="69"/>
      <c r="L10" s="70">
        <f>VLOOKUP(B10,'коначна табела'!A9:AD998,6,FALSE)</f>
        <v>6</v>
      </c>
      <c r="M10" s="73"/>
      <c r="N10" s="70">
        <f>VLOOKUP(B10,'коначна табела'!A9:AD998,26,FALSE)</f>
        <v>11.25</v>
      </c>
      <c r="O10" s="173" t="s">
        <v>404</v>
      </c>
      <c r="P10" s="70">
        <f>VLOOKUP(B10,'коначна табела'!A9:AD998,29,FALSE)</f>
        <v>81.9</v>
      </c>
      <c r="Q10" s="70" t="str">
        <f>VLOOKUP(B10,'коначна табела'!A9:AD998,30,FALSE)</f>
        <v>9/Б (одличан)</v>
      </c>
    </row>
    <row r="11" spans="1:17" ht="12.75">
      <c r="A11" s="69">
        <v>2</v>
      </c>
      <c r="B11" s="106" t="s">
        <v>333</v>
      </c>
      <c r="C11" s="66"/>
      <c r="D11" s="70"/>
      <c r="E11" s="72" t="str">
        <f>VLOOKUP(B11,'коначна табела'!A9:AD998,2,FALSE)</f>
        <v>Марић  Н.  Јелена</v>
      </c>
      <c r="F11" s="70">
        <f>VLOOKUP(B11,'коначна табела'!A9:AD998,14,FALSE)</f>
        <v>11.7</v>
      </c>
      <c r="G11" s="110"/>
      <c r="H11" s="70">
        <f>VLOOKUP(B11,'коначна табела'!A9:AD998,11,FALSE)</f>
        <v>48.2</v>
      </c>
      <c r="I11" s="74"/>
      <c r="J11" s="75">
        <f>VLOOKUP(B11,'коначна табела'!A9:AD998,17,FALSE)</f>
        <v>0</v>
      </c>
      <c r="K11" s="69"/>
      <c r="L11" s="70">
        <f>VLOOKUP(B11,'коначна табела'!A9:AD998,6,FALSE)</f>
        <v>10</v>
      </c>
      <c r="M11" s="73"/>
      <c r="N11" s="70">
        <f>VLOOKUP(B11,'коначна табела'!A9:AD998,26,FALSE)</f>
        <v>11.7</v>
      </c>
      <c r="O11" s="173" t="s">
        <v>404</v>
      </c>
      <c r="P11" s="70">
        <f>VLOOKUP(B11,'коначна табела'!A9:AD998,29,FALSE)</f>
        <v>81.60000000000001</v>
      </c>
      <c r="Q11" s="70" t="str">
        <f>VLOOKUP(B11,'коначна табела'!A9:AD998,30,FALSE)</f>
        <v>9/Б (одличан)</v>
      </c>
    </row>
    <row r="12" spans="1:17" ht="12.75">
      <c r="A12" s="77">
        <v>3</v>
      </c>
      <c r="B12" s="105" t="s">
        <v>315</v>
      </c>
      <c r="C12" s="70"/>
      <c r="D12" s="66"/>
      <c r="E12" s="72" t="str">
        <f>VLOOKUP(B12,'коначна табела'!A9:AD998,2,FALSE)</f>
        <v>Дакић  Б.  Мирјана</v>
      </c>
      <c r="F12" s="70">
        <f>VLOOKUP(B12,'коначна табела'!A9:AD998,14,FALSE)</f>
        <v>10.95</v>
      </c>
      <c r="G12" s="110"/>
      <c r="H12" s="70">
        <f>VLOOKUP(B12,'коначна табела'!A9:AD998,11,FALSE)</f>
        <v>52.400000000000006</v>
      </c>
      <c r="I12" s="74"/>
      <c r="J12" s="75">
        <f>VLOOKUP(B12,'коначна табела'!A9:AD998,17,FALSE)</f>
        <v>0</v>
      </c>
      <c r="K12" s="69"/>
      <c r="L12" s="70">
        <f>VLOOKUP(B12,'коначна табела'!A9:AD998,6,FALSE)</f>
        <v>10</v>
      </c>
      <c r="M12" s="73"/>
      <c r="N12" s="70">
        <f>VLOOKUP(B12,'коначна табела'!A9:AD998,26,FALSE)</f>
        <v>10.95</v>
      </c>
      <c r="O12" s="173" t="s">
        <v>404</v>
      </c>
      <c r="P12" s="70">
        <f>VLOOKUP(B12,'коначна табела'!A9:AD998,29,FALSE)</f>
        <v>84.30000000000001</v>
      </c>
      <c r="Q12" s="70" t="str">
        <f>VLOOKUP(B12,'коначна табела'!A9:AD998,30,FALSE)</f>
        <v>9/Б (одличан)</v>
      </c>
    </row>
    <row r="13" spans="1:17" ht="12.75">
      <c r="A13" s="69">
        <v>4</v>
      </c>
      <c r="B13" s="105" t="s">
        <v>312</v>
      </c>
      <c r="C13" s="70"/>
      <c r="D13" s="70"/>
      <c r="E13" s="72" t="str">
        <f>VLOOKUP(B13,'коначна табела'!A9:AD998,2,FALSE)</f>
        <v>Гаговић  Р.   Теодора</v>
      </c>
      <c r="F13" s="70">
        <f>VLOOKUP(B13,'коначна табела'!A9:AD998,14,FALSE)</f>
        <v>9.45</v>
      </c>
      <c r="G13" s="110"/>
      <c r="H13" s="70">
        <f>VLOOKUP(B13,'коначна табела'!A9:AD998,11,FALSE)</f>
        <v>52.400000000000006</v>
      </c>
      <c r="I13" s="74"/>
      <c r="J13" s="75">
        <f>VLOOKUP(B13,'коначна табела'!A9:AD998,17,FALSE)</f>
        <v>0</v>
      </c>
      <c r="K13" s="69"/>
      <c r="L13" s="70">
        <f>VLOOKUP(B13,'коначна табела'!A9:AD998,6,FALSE)</f>
        <v>10</v>
      </c>
      <c r="M13" s="73"/>
      <c r="N13" s="70">
        <f>VLOOKUP(B13,'коначна табела'!A9:AD998,26,FALSE)</f>
        <v>9.45</v>
      </c>
      <c r="O13" s="173" t="s">
        <v>404</v>
      </c>
      <c r="P13" s="70">
        <f>VLOOKUP(B13,'коначна табела'!A9:AD998,29,FALSE)</f>
        <v>81.30000000000001</v>
      </c>
      <c r="Q13" s="70" t="str">
        <f>VLOOKUP(B13,'коначна табела'!A9:AD998,30,FALSE)</f>
        <v>9/Б (одличан)</v>
      </c>
    </row>
    <row r="14" spans="1:17" ht="12.75">
      <c r="A14" s="69">
        <v>5</v>
      </c>
      <c r="B14" s="105" t="s">
        <v>165</v>
      </c>
      <c r="C14" s="70"/>
      <c r="D14" s="70"/>
      <c r="E14" s="72" t="str">
        <f>VLOOKUP(B14,'коначна табела'!A9:AD998,2,FALSE)</f>
        <v>Дакић Уна                           </v>
      </c>
      <c r="F14" s="70">
        <f>VLOOKUP(B14,'коначна табела'!A9:AD998,14,FALSE)</f>
        <v>10.95</v>
      </c>
      <c r="G14" s="110"/>
      <c r="H14" s="70">
        <f>VLOOKUP(B14,'коначна табела'!A9:AD998,11,FALSE)</f>
        <v>47.599999999999994</v>
      </c>
      <c r="I14" s="74"/>
      <c r="J14" s="75">
        <f>VLOOKUP(B14,'коначна табела'!A9:AD998,17,FALSE)</f>
        <v>0</v>
      </c>
      <c r="K14" s="69"/>
      <c r="L14" s="70">
        <f>VLOOKUP(B14,'коначна табела'!A9:AD998,6,FALSE)</f>
        <v>6</v>
      </c>
      <c r="M14" s="73"/>
      <c r="N14" s="70">
        <f>VLOOKUP(B14,'коначна табела'!A9:AD998,26,FALSE)</f>
        <v>10.95</v>
      </c>
      <c r="O14" s="173" t="s">
        <v>404</v>
      </c>
      <c r="P14" s="70">
        <f>VLOOKUP(B14,'коначна табела'!A9:AD998,29,FALSE)</f>
        <v>75.5</v>
      </c>
      <c r="Q14" s="70" t="str">
        <f>VLOOKUP(B14,'коначна табела'!A9:AD998,30,FALSE)</f>
        <v>8/Ц (врло добар)</v>
      </c>
    </row>
    <row r="15" spans="1:17" ht="12.75">
      <c r="A15" s="77">
        <v>6</v>
      </c>
      <c r="B15" s="105" t="s">
        <v>381</v>
      </c>
      <c r="C15" s="70"/>
      <c r="D15" s="70"/>
      <c r="E15" s="72" t="s">
        <v>399</v>
      </c>
      <c r="F15" s="70"/>
      <c r="G15" s="110"/>
      <c r="H15" s="70"/>
      <c r="I15" s="74"/>
      <c r="J15" s="75"/>
      <c r="K15" s="69"/>
      <c r="L15" s="70"/>
      <c r="M15" s="73"/>
      <c r="N15" s="70"/>
      <c r="O15" s="173" t="s">
        <v>404</v>
      </c>
      <c r="P15" s="70"/>
      <c r="Q15" s="70" t="s">
        <v>403</v>
      </c>
    </row>
    <row r="16" spans="1:17" ht="12.75">
      <c r="A16" s="69">
        <v>7</v>
      </c>
      <c r="B16" s="105" t="s">
        <v>213</v>
      </c>
      <c r="C16" s="70"/>
      <c r="D16" s="70"/>
      <c r="E16" s="72" t="s">
        <v>401</v>
      </c>
      <c r="F16">
        <v>0</v>
      </c>
      <c r="G16" s="110"/>
      <c r="H16" s="70">
        <v>42.8</v>
      </c>
      <c r="I16" s="74"/>
      <c r="J16" s="75">
        <v>0</v>
      </c>
      <c r="K16" s="69"/>
      <c r="L16" s="70">
        <v>4</v>
      </c>
      <c r="M16" s="73"/>
      <c r="N16" s="70">
        <v>8.4</v>
      </c>
      <c r="O16" s="173" t="s">
        <v>404</v>
      </c>
      <c r="P16" s="70">
        <v>55.2</v>
      </c>
      <c r="Q16" s="70" t="s">
        <v>402</v>
      </c>
    </row>
    <row r="18" spans="3:16" ht="34.5">
      <c r="C18" s="403" t="s">
        <v>57</v>
      </c>
      <c r="D18" s="403"/>
      <c r="E18" s="403"/>
      <c r="F18" s="78" t="s">
        <v>58</v>
      </c>
      <c r="G18" s="78" t="s">
        <v>59</v>
      </c>
      <c r="H18" s="78" t="s">
        <v>60</v>
      </c>
      <c r="I18" s="78" t="s">
        <v>61</v>
      </c>
      <c r="J18" s="79"/>
      <c r="K18" s="46"/>
      <c r="L18" s="46"/>
      <c r="M18" s="46"/>
      <c r="N18" s="46"/>
      <c r="O18" s="46"/>
      <c r="P18" s="46"/>
    </row>
    <row r="19" spans="3:16" ht="12.75">
      <c r="C19" s="80" t="s">
        <v>62</v>
      </c>
      <c r="D19" s="80"/>
      <c r="E19" s="81" t="s">
        <v>63</v>
      </c>
      <c r="F19" s="82">
        <v>7</v>
      </c>
      <c r="G19" s="82">
        <v>7</v>
      </c>
      <c r="H19" s="82">
        <v>7</v>
      </c>
      <c r="I19" s="83"/>
      <c r="J19" s="46"/>
      <c r="K19" s="46"/>
      <c r="L19" s="46"/>
      <c r="M19" s="46"/>
      <c r="N19" s="46"/>
      <c r="O19" s="45" t="s">
        <v>64</v>
      </c>
      <c r="P19" s="46"/>
    </row>
    <row r="20" spans="3:16" ht="12.75">
      <c r="C20" s="80" t="s">
        <v>62</v>
      </c>
      <c r="D20" s="80"/>
      <c r="E20" s="81" t="s">
        <v>65</v>
      </c>
      <c r="F20" s="84"/>
      <c r="G20" s="85"/>
      <c r="H20" s="84"/>
      <c r="I20" s="84"/>
      <c r="J20" s="46"/>
      <c r="K20" s="46"/>
      <c r="L20" s="46"/>
      <c r="M20" s="46"/>
      <c r="N20" s="46"/>
      <c r="O20" s="46"/>
      <c r="P20" s="46"/>
    </row>
  </sheetData>
  <sheetProtection/>
  <mergeCells count="13">
    <mergeCell ref="C18:E18"/>
    <mergeCell ref="E5:J6"/>
    <mergeCell ref="A8:A9"/>
    <mergeCell ref="B8:B9"/>
    <mergeCell ref="C8:C9"/>
    <mergeCell ref="D8:D9"/>
    <mergeCell ref="E8:E9"/>
    <mergeCell ref="F8:G8"/>
    <mergeCell ref="H8:I8"/>
    <mergeCell ref="J8:K8"/>
    <mergeCell ref="M8:O8"/>
    <mergeCell ref="P8:P9"/>
    <mergeCell ref="Q8:Q9"/>
  </mergeCells>
  <printOptions/>
  <pageMargins left="0" right="0" top="0.75" bottom="0" header="0" footer="0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selection activeCell="A12" sqref="A12:IV12"/>
    </sheetView>
  </sheetViews>
  <sheetFormatPr defaultColWidth="9.140625" defaultRowHeight="12.75"/>
  <cols>
    <col min="5" max="5" width="22.140625" style="0" customWidth="1"/>
    <col min="17" max="17" width="19.2812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196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169" t="s">
        <v>400</v>
      </c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 t="s">
        <v>178</v>
      </c>
      <c r="C10" s="70"/>
      <c r="D10" s="70"/>
      <c r="E10" s="72" t="str">
        <f>VLOOKUP(B10,'коначна табела'!A9:AD998,2,FALSE)</f>
        <v>Ивановић Никола        </v>
      </c>
      <c r="F10" s="70">
        <f>VLOOKUP(B10,'коначна табела'!A9:AD998,14,FALSE)</f>
        <v>0</v>
      </c>
      <c r="G10" s="110"/>
      <c r="H10" s="70">
        <f>VLOOKUP(B10,'коначна табела'!A9:AD998,11,FALSE)</f>
        <v>40.4</v>
      </c>
      <c r="I10" s="74"/>
      <c r="J10" s="75">
        <f>VLOOKUP(B10,'коначна табела'!A9:AD998,17,FALSE)</f>
        <v>5.7</v>
      </c>
      <c r="K10" s="69"/>
      <c r="L10" s="70">
        <f>VLOOKUP(B10,'коначна табела'!A9:AD998,6,FALSE)</f>
        <v>0</v>
      </c>
      <c r="M10" s="73"/>
      <c r="N10" s="70">
        <f>VLOOKUP(B10,'коначна табела'!A9:AD998,26,FALSE)</f>
        <v>10.2</v>
      </c>
      <c r="O10" s="142" t="s">
        <v>400</v>
      </c>
      <c r="P10" s="70">
        <f>VLOOKUP(B10,'коначна табела'!A9:AD998,29,FALSE)</f>
        <v>56.3</v>
      </c>
      <c r="Q10" s="70" t="str">
        <f>VLOOKUP(B10,'коначна табела'!A9:AD998,30,FALSE)</f>
        <v>6/Е (довољан)</v>
      </c>
    </row>
    <row r="11" spans="1:17" ht="12.75">
      <c r="A11" s="77">
        <v>2</v>
      </c>
      <c r="B11" s="105" t="s">
        <v>174</v>
      </c>
      <c r="C11" s="70"/>
      <c r="D11" s="66"/>
      <c r="E11" s="72" t="str">
        <f>VLOOKUP(B11,'коначна табела'!A9:AD998,2,FALSE)</f>
        <v>Бабић Николина             </v>
      </c>
      <c r="F11" s="70">
        <f>VLOOKUP(B11,'коначна табела'!A9:AD998,14,FALSE)</f>
        <v>12.45</v>
      </c>
      <c r="G11" s="110"/>
      <c r="H11" s="70">
        <f>VLOOKUP(B11,'коначна табела'!A9:AD998,11,FALSE)</f>
        <v>41.8</v>
      </c>
      <c r="I11" s="74"/>
      <c r="J11" s="75">
        <f>VLOOKUP(B11,'коначна табела'!A9:AD998,17,FALSE)</f>
        <v>0</v>
      </c>
      <c r="K11" s="69"/>
      <c r="L11" s="70">
        <f>VLOOKUP(B11,'коначна табела'!A9:AD998,6,FALSE)</f>
        <v>5</v>
      </c>
      <c r="M11" s="73"/>
      <c r="N11" s="70">
        <f>VLOOKUP(B11,'коначна табела'!A9:AD998,26,FALSE)</f>
        <v>12.45</v>
      </c>
      <c r="O11" s="142" t="s">
        <v>400</v>
      </c>
      <c r="P11" s="70">
        <f>VLOOKUP(B11,'коначна табела'!A9:AD998,29,FALSE)</f>
        <v>71.7</v>
      </c>
      <c r="Q11" s="70" t="str">
        <f>VLOOKUP(B11,'коначна табела'!A9:AD998,30,FALSE)</f>
        <v>8/Ц (врло добар)</v>
      </c>
    </row>
    <row r="12" spans="1:17" ht="12.75">
      <c r="A12" s="69">
        <v>3</v>
      </c>
      <c r="B12" s="105" t="s">
        <v>149</v>
      </c>
      <c r="C12" s="70"/>
      <c r="D12" s="70"/>
      <c r="E12" s="72" t="str">
        <f>VLOOKUP(B12,'коначна табела'!A9:AD998,2,FALSE)</f>
        <v>Бајагић Бојана               </v>
      </c>
      <c r="F12" s="70">
        <f>VLOOKUP(B12,'коначна табела'!A9:AD998,14,FALSE)</f>
        <v>10.95</v>
      </c>
      <c r="G12" s="110"/>
      <c r="H12" s="70">
        <f>VLOOKUP(B12,'коначна табела'!A9:AD998,11,FALSE)</f>
        <v>36.4</v>
      </c>
      <c r="I12" s="74"/>
      <c r="J12" s="75">
        <f>VLOOKUP(B12,'коначна табела'!A9:AD998,17,FALSE)</f>
        <v>0</v>
      </c>
      <c r="K12" s="69"/>
      <c r="L12" s="70">
        <f>VLOOKUP(B12,'коначна табела'!A9:AD998,6,FALSE)</f>
        <v>4</v>
      </c>
      <c r="M12" s="73"/>
      <c r="N12" s="70">
        <f>VLOOKUP(B12,'коначна табела'!A9:AD998,26,FALSE)</f>
        <v>10.95</v>
      </c>
      <c r="O12" s="142" t="s">
        <v>400</v>
      </c>
      <c r="P12" s="70">
        <f>VLOOKUP(B12,'коначна табела'!A9:AD998,29,FALSE)</f>
        <v>62.3</v>
      </c>
      <c r="Q12" s="70" t="str">
        <f>VLOOKUP(B12,'коначна табела'!A9:AD998,30,FALSE)</f>
        <v>7/Д (добар)</v>
      </c>
    </row>
    <row r="14" spans="3:16" ht="34.5">
      <c r="C14" s="403" t="s">
        <v>57</v>
      </c>
      <c r="D14" s="403"/>
      <c r="E14" s="403"/>
      <c r="F14" s="78" t="s">
        <v>58</v>
      </c>
      <c r="G14" s="78" t="s">
        <v>59</v>
      </c>
      <c r="H14" s="78" t="s">
        <v>60</v>
      </c>
      <c r="I14" s="78" t="s">
        <v>61</v>
      </c>
      <c r="J14" s="79"/>
      <c r="K14" s="46"/>
      <c r="L14" s="46"/>
      <c r="M14" s="46"/>
      <c r="N14" s="46"/>
      <c r="O14" s="46"/>
      <c r="P14" s="46"/>
    </row>
    <row r="15" spans="3:16" ht="12.75">
      <c r="C15" s="80" t="s">
        <v>62</v>
      </c>
      <c r="D15" s="80"/>
      <c r="E15" s="81" t="s">
        <v>63</v>
      </c>
      <c r="F15" s="82">
        <v>3</v>
      </c>
      <c r="G15" s="82">
        <v>3</v>
      </c>
      <c r="H15" s="82">
        <v>3</v>
      </c>
      <c r="I15" s="83"/>
      <c r="J15" s="46"/>
      <c r="K15" s="46"/>
      <c r="L15" s="46"/>
      <c r="M15" s="46"/>
      <c r="N15" s="46"/>
      <c r="O15" s="45" t="s">
        <v>64</v>
      </c>
      <c r="P15" s="46"/>
    </row>
    <row r="16" spans="3:16" ht="12.75">
      <c r="C16" s="80" t="s">
        <v>62</v>
      </c>
      <c r="D16" s="80"/>
      <c r="E16" s="81" t="s">
        <v>65</v>
      </c>
      <c r="F16" s="84"/>
      <c r="G16" s="85"/>
      <c r="H16" s="84"/>
      <c r="I16" s="84"/>
      <c r="J16" s="46"/>
      <c r="K16" s="46"/>
      <c r="L16" s="46"/>
      <c r="M16" s="46"/>
      <c r="N16" s="46"/>
      <c r="O16" s="46"/>
      <c r="P16" s="46"/>
    </row>
  </sheetData>
  <sheetProtection/>
  <mergeCells count="13">
    <mergeCell ref="M8:O8"/>
    <mergeCell ref="P8:P9"/>
    <mergeCell ref="Q8:Q9"/>
    <mergeCell ref="C14:E14"/>
    <mergeCell ref="E5:J6"/>
    <mergeCell ref="A8:A9"/>
    <mergeCell ref="B8:B9"/>
    <mergeCell ref="C8:C9"/>
    <mergeCell ref="D8:D9"/>
    <mergeCell ref="E8:E9"/>
    <mergeCell ref="F8:G8"/>
    <mergeCell ref="H8:I8"/>
    <mergeCell ref="J8:K8"/>
  </mergeCells>
  <printOptions/>
  <pageMargins left="0" right="0" top="0.75" bottom="0" header="0" footer="0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5" max="5" width="22.140625" style="0" customWidth="1"/>
    <col min="17" max="17" width="19.2812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196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62" t="s">
        <v>400</v>
      </c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 t="s">
        <v>182</v>
      </c>
      <c r="C10" s="70"/>
      <c r="D10" s="70"/>
      <c r="E10" s="72" t="str">
        <f>VLOOKUP(B10,'коначна табела'!A9:AD998,2,FALSE)</f>
        <v>Станивук Бојана              </v>
      </c>
      <c r="F10" s="70">
        <f>VLOOKUP(B10,'коначна табела'!A9:AD998,14,FALSE)</f>
        <v>6.25</v>
      </c>
      <c r="G10" s="110"/>
      <c r="H10" s="70">
        <f>VLOOKUP(B10,'коначна табела'!A9:AD998,11,FALSE)</f>
        <v>47.599999999999994</v>
      </c>
      <c r="I10" s="74"/>
      <c r="J10" s="75">
        <f>VLOOKUP(B10,'коначна табела'!A9:AD998,17,FALSE)</f>
        <v>0</v>
      </c>
      <c r="K10" s="69"/>
      <c r="L10" s="70">
        <f>VLOOKUP(B10,'коначна табела'!A9:AD998,6,FALSE)</f>
        <v>0</v>
      </c>
      <c r="M10" s="73"/>
      <c r="N10" s="70">
        <f>VLOOKUP(B10,'коначна табела'!A9:AD998,26,FALSE)</f>
        <v>11.4</v>
      </c>
      <c r="O10" s="142"/>
      <c r="P10" s="70">
        <f>VLOOKUP(B10,'коначна табела'!A9:AD998,29,FALSE)</f>
        <v>65.25</v>
      </c>
      <c r="Q10" s="70" t="str">
        <f>VLOOKUP(B10,'коначна табела'!A9:AD998,30,FALSE)</f>
        <v>7/Д (добар)</v>
      </c>
    </row>
    <row r="11" spans="1:17" ht="12.75">
      <c r="A11" s="77">
        <v>2</v>
      </c>
      <c r="B11" s="105" t="s">
        <v>349</v>
      </c>
      <c r="C11" s="70"/>
      <c r="D11" s="66"/>
      <c r="E11" s="72" t="str">
        <f>VLOOKUP(B11,'коначна табела'!A9:AD998,2,FALSE)</f>
        <v>Рибић  З.  Ивана</v>
      </c>
      <c r="F11" s="70">
        <f>VLOOKUP(B11,'коначна табела'!A9:AD998,14,FALSE)</f>
        <v>5.4</v>
      </c>
      <c r="G11" s="110"/>
      <c r="H11" s="70">
        <f>VLOOKUP(B11,'коначна табела'!A9:AD998,11,FALSE)</f>
        <v>49.2</v>
      </c>
      <c r="I11" s="74"/>
      <c r="J11" s="75">
        <f>VLOOKUP(B11,'коначна табела'!A9:AD998,17,FALSE)</f>
        <v>0</v>
      </c>
      <c r="K11" s="69"/>
      <c r="L11" s="70">
        <f>VLOOKUP(B11,'коначна табела'!A9:AD998,6,FALSE)</f>
        <v>8</v>
      </c>
      <c r="M11" s="73"/>
      <c r="N11" s="70">
        <f>VLOOKUP(B11,'коначна табела'!A9:AD998,26,FALSE)</f>
        <v>9.9</v>
      </c>
      <c r="O11" s="142"/>
      <c r="P11" s="70">
        <f>VLOOKUP(B11,'коначна табела'!A9:AD998,29,FALSE)</f>
        <v>72.5</v>
      </c>
      <c r="Q11" s="70" t="str">
        <f>VLOOKUP(B11,'коначна табела'!A9:AD998,30,FALSE)</f>
        <v>8/Ц (врло добар)</v>
      </c>
    </row>
    <row r="12" spans="1:17" ht="12.75">
      <c r="A12" s="69">
        <v>4</v>
      </c>
      <c r="B12" s="105"/>
      <c r="C12" s="70"/>
      <c r="D12" s="70"/>
      <c r="E12" s="72" t="e">
        <f>VLOOKUP(B12,'коначна табела'!A9:AD998,2,FALSE)</f>
        <v>#N/A</v>
      </c>
      <c r="F12" s="70" t="e">
        <f>VLOOKUP(B12,'коначна табела'!A9:AD998,14,FALSE)</f>
        <v>#N/A</v>
      </c>
      <c r="G12" s="110"/>
      <c r="H12" s="70" t="e">
        <f>VLOOKUP(B12,'коначна табела'!A9:AD998,11,FALSE)</f>
        <v>#N/A</v>
      </c>
      <c r="I12" s="74"/>
      <c r="J12" s="75" t="e">
        <f>VLOOKUP(B12,'коначна табела'!A9:AD998,17,FALSE)</f>
        <v>#N/A</v>
      </c>
      <c r="K12" s="69"/>
      <c r="L12" s="70" t="e">
        <f>VLOOKUP(B12,'коначна табела'!A9:AD998,6,FALSE)</f>
        <v>#N/A</v>
      </c>
      <c r="M12" s="73"/>
      <c r="N12" s="70" t="e">
        <f>VLOOKUP(B12,'коначна табела'!A9:AD998,26,FALSE)</f>
        <v>#N/A</v>
      </c>
      <c r="O12" s="142"/>
      <c r="P12" s="70" t="e">
        <f>VLOOKUP(B12,'коначна табела'!A9:AD998,29,FALSE)</f>
        <v>#N/A</v>
      </c>
      <c r="Q12" s="70" t="e">
        <f>VLOOKUP(B12,'коначна табела'!A9:AD998,30,FALSE)</f>
        <v>#N/A</v>
      </c>
    </row>
    <row r="13" spans="1:17" ht="12.75">
      <c r="A13" s="69">
        <v>5</v>
      </c>
      <c r="B13" s="105"/>
      <c r="C13" s="70"/>
      <c r="D13" s="70"/>
      <c r="E13" s="72" t="e">
        <f>VLOOKUP(B13,'коначна табела'!A9:AD998,2,FALSE)</f>
        <v>#N/A</v>
      </c>
      <c r="F13" s="70" t="e">
        <f>VLOOKUP(B13,'коначна табела'!A9:AD998,14,FALSE)</f>
        <v>#N/A</v>
      </c>
      <c r="G13" s="110"/>
      <c r="H13" s="70" t="e">
        <f>VLOOKUP(B13,'коначна табела'!A9:AD998,11,FALSE)</f>
        <v>#N/A</v>
      </c>
      <c r="I13" s="74"/>
      <c r="J13" s="75" t="e">
        <f>VLOOKUP(B13,'коначна табела'!A9:AD998,17,FALSE)</f>
        <v>#N/A</v>
      </c>
      <c r="K13" s="69"/>
      <c r="L13" s="70" t="e">
        <f>VLOOKUP(B13,'коначна табела'!A9:AD998,6,FALSE)</f>
        <v>#N/A</v>
      </c>
      <c r="M13" s="73"/>
      <c r="N13" s="70" t="e">
        <f>VLOOKUP(B13,'коначна табела'!A9:AD998,26,FALSE)</f>
        <v>#N/A</v>
      </c>
      <c r="O13" s="108"/>
      <c r="P13" s="70" t="e">
        <f>VLOOKUP(B13,'коначна табела'!A9:AD998,29,FALSE)</f>
        <v>#N/A</v>
      </c>
      <c r="Q13" s="70" t="e">
        <f>VLOOKUP(B13,'коначна табела'!A9:AD998,30,FALSE)</f>
        <v>#N/A</v>
      </c>
    </row>
    <row r="14" spans="1:17" ht="12.75">
      <c r="A14" s="77">
        <v>6</v>
      </c>
      <c r="B14" s="105"/>
      <c r="C14" s="70"/>
      <c r="D14" s="70"/>
      <c r="E14" s="72" t="e">
        <f>VLOOKUP(B14,'коначна табела'!A10:AD999,2,FALSE)</f>
        <v>#N/A</v>
      </c>
      <c r="F14" s="70" t="e">
        <f>VLOOKUP(B14,'коначна табела'!A9:AD998,14,FALSE)</f>
        <v>#N/A</v>
      </c>
      <c r="G14" s="110"/>
      <c r="H14" s="70" t="e">
        <f>VLOOKUP(B14,'коначна табела'!A9:AD998,11,FALSE)</f>
        <v>#N/A</v>
      </c>
      <c r="I14" s="74"/>
      <c r="J14" s="75" t="e">
        <f>VLOOKUP(B14,'коначна табела'!A9:AD998,17,FALSE)</f>
        <v>#N/A</v>
      </c>
      <c r="K14" s="69"/>
      <c r="L14" s="70" t="e">
        <f>VLOOKUP(B14,'коначна табела'!A9:AD998,6,FALSE)</f>
        <v>#N/A</v>
      </c>
      <c r="M14" s="73"/>
      <c r="N14" s="70" t="e">
        <f>VLOOKUP(B14,'коначна табела'!A9:AD998,26,FALSE)</f>
        <v>#N/A</v>
      </c>
      <c r="O14" s="108"/>
      <c r="P14" s="70" t="e">
        <f>VLOOKUP(B14,'коначна табела'!A9:AD998,29,FALSE)</f>
        <v>#N/A</v>
      </c>
      <c r="Q14" s="70" t="e">
        <f>VLOOKUP(B14,'коначна табела'!A9:AD998,30,FALSE)</f>
        <v>#N/A</v>
      </c>
    </row>
    <row r="15" spans="1:17" ht="12.75">
      <c r="A15" s="69">
        <v>7</v>
      </c>
      <c r="B15" s="105"/>
      <c r="C15" s="70"/>
      <c r="D15" s="70"/>
      <c r="E15" s="72" t="e">
        <f>VLOOKUP(B15,'коначна табела'!A9:AD998,2,FALSE)</f>
        <v>#N/A</v>
      </c>
      <c r="F15" s="70" t="e">
        <f>VLOOKUP(B15,'коначна табела'!A9:AD998,14,FALSE)</f>
        <v>#N/A</v>
      </c>
      <c r="G15" s="110"/>
      <c r="H15" s="70" t="e">
        <f>VLOOKUP(B15,'коначна табела'!A9:AD998,11,FALSE)</f>
        <v>#N/A</v>
      </c>
      <c r="I15" s="74"/>
      <c r="J15" s="75" t="e">
        <f>VLOOKUP(B15,'коначна табела'!A9:AD998,17,FALSE)</f>
        <v>#N/A</v>
      </c>
      <c r="K15" s="69"/>
      <c r="L15" s="70" t="e">
        <f>VLOOKUP(B15,'коначна табела'!A9:AD998,6,FALSE)</f>
        <v>#N/A</v>
      </c>
      <c r="M15" s="73"/>
      <c r="N15" s="70" t="e">
        <f>VLOOKUP(B15,'коначна табела'!A9:AD998,26,FALSE)</f>
        <v>#N/A</v>
      </c>
      <c r="O15" s="108"/>
      <c r="P15" s="70" t="e">
        <f>VLOOKUP(B15,'коначна табела'!A9:AD998,29,FALSE)</f>
        <v>#N/A</v>
      </c>
      <c r="Q15" s="70" t="e">
        <f>VLOOKUP(B15,'коначна табела'!A9:AD998,30,FALSE)</f>
        <v>#N/A</v>
      </c>
    </row>
    <row r="16" spans="1:17" ht="12.75">
      <c r="A16" s="69">
        <v>8</v>
      </c>
      <c r="B16" s="105"/>
      <c r="C16" s="70"/>
      <c r="D16" s="70"/>
      <c r="E16" s="72" t="e">
        <f>VLOOKUP(B16,'коначна табела'!A9:AD998,2,FALSE)</f>
        <v>#N/A</v>
      </c>
      <c r="F16" s="70" t="e">
        <f>VLOOKUP(B16,'коначна табела'!A9:AD998,14,FALSE)</f>
        <v>#N/A</v>
      </c>
      <c r="G16" s="110"/>
      <c r="H16" s="70" t="e">
        <f>VLOOKUP(B16,'коначна табела'!A9:AD998,11,FALSE)</f>
        <v>#N/A</v>
      </c>
      <c r="I16" s="74"/>
      <c r="J16" s="75" t="e">
        <f>VLOOKUP(B16,'коначна табела'!A9:AD998,17,FALSE)</f>
        <v>#N/A</v>
      </c>
      <c r="K16" s="69"/>
      <c r="L16" s="70" t="e">
        <f>VLOOKUP(B16,'коначна табела'!A9:AD998,6,FALSE)</f>
        <v>#N/A</v>
      </c>
      <c r="M16" s="73"/>
      <c r="N16" s="70" t="e">
        <f>VLOOKUP(B16,'коначна табела'!A9:AD998,26,FALSE)</f>
        <v>#N/A</v>
      </c>
      <c r="O16" s="108"/>
      <c r="P16" s="70" t="e">
        <f>VLOOKUP(B16,'коначна табела'!A9:AD998,29,FALSE)</f>
        <v>#N/A</v>
      </c>
      <c r="Q16" s="70" t="e">
        <f>VLOOKUP(B16,'коначна табела'!A9:AD998,30,FALSE)</f>
        <v>#N/A</v>
      </c>
    </row>
    <row r="17" spans="1:17" ht="12.75">
      <c r="A17" s="77">
        <v>9</v>
      </c>
      <c r="B17" s="105"/>
      <c r="C17" s="70"/>
      <c r="D17" s="70"/>
      <c r="E17" s="72" t="e">
        <f>VLOOKUP(B17,'коначна табела'!A9:AD998,2,FALSE)</f>
        <v>#N/A</v>
      </c>
      <c r="F17" s="70" t="e">
        <f>VLOOKUP(B17,'коначна табела'!A9:AD998,14,FALSE)</f>
        <v>#N/A</v>
      </c>
      <c r="G17" s="110"/>
      <c r="H17" s="70" t="e">
        <f>VLOOKUP(B17,'коначна табела'!A9:AD998,11,FALSE)</f>
        <v>#N/A</v>
      </c>
      <c r="I17" s="74"/>
      <c r="J17" s="75" t="e">
        <f>VLOOKUP(B17,'коначна табела'!A9:AD998,17,FALSE)</f>
        <v>#N/A</v>
      </c>
      <c r="K17" s="69"/>
      <c r="L17" s="70" t="e">
        <f>VLOOKUP(B17,'коначна табела'!A9:AD998,6,FALSE)</f>
        <v>#N/A</v>
      </c>
      <c r="M17" s="73"/>
      <c r="N17" s="70" t="e">
        <f>VLOOKUP(B17,'коначна табела'!A9:AD998,26,FALSE)</f>
        <v>#N/A</v>
      </c>
      <c r="O17" s="108"/>
      <c r="P17" s="70" t="e">
        <f>VLOOKUP(B17,'коначна табела'!A9:AD998,29,FALSE)</f>
        <v>#N/A</v>
      </c>
      <c r="Q17" s="70" t="e">
        <f>VLOOKUP(B17,'коначна табела'!A9:AD998,30,FALSE)</f>
        <v>#N/A</v>
      </c>
    </row>
    <row r="18" spans="1:17" ht="12.75">
      <c r="A18" s="69">
        <v>10</v>
      </c>
      <c r="B18" s="105"/>
      <c r="C18" s="70"/>
      <c r="D18" s="70"/>
      <c r="E18" s="72" t="e">
        <f>VLOOKUP(B18,'коначна табела'!A9:AD998,2,FALSE)</f>
        <v>#N/A</v>
      </c>
      <c r="F18" s="70" t="e">
        <f>VLOOKUP(B18,'коначна табела'!A9:AD998,14,FALSE)</f>
        <v>#N/A</v>
      </c>
      <c r="G18" s="110"/>
      <c r="H18" s="70" t="e">
        <f>VLOOKUP(B18,'коначна табела'!A9:AD998,11,FALSE)</f>
        <v>#N/A</v>
      </c>
      <c r="I18" s="74"/>
      <c r="J18" s="75" t="e">
        <f>VLOOKUP(B18,'коначна табела'!A9:AD998,17,FALSE)</f>
        <v>#N/A</v>
      </c>
      <c r="K18" s="69"/>
      <c r="L18" s="70" t="e">
        <f>VLOOKUP(B18,'коначна табела'!A9:AD998,6,FALSE)</f>
        <v>#N/A</v>
      </c>
      <c r="M18" s="73"/>
      <c r="N18" s="70" t="e">
        <f>VLOOKUP(B18,'коначна табела'!A9:AD998,26,FALSE)</f>
        <v>#N/A</v>
      </c>
      <c r="O18" s="108"/>
      <c r="P18" s="70" t="e">
        <f>VLOOKUP(B18,'коначна табела'!A9:AD998,29,FALSE)</f>
        <v>#N/A</v>
      </c>
      <c r="Q18" s="70" t="e">
        <f>VLOOKUP(B18,'коначна табела'!A9:AD998,30,FALSE)</f>
        <v>#N/A</v>
      </c>
    </row>
    <row r="19" spans="1:17" ht="12.75">
      <c r="A19" s="69">
        <v>11</v>
      </c>
      <c r="B19" s="105"/>
      <c r="C19" s="70"/>
      <c r="D19" s="70"/>
      <c r="E19" s="72" t="e">
        <f>VLOOKUP(B19,'коначна табела'!A9:AD998,2,FALSE)</f>
        <v>#N/A</v>
      </c>
      <c r="F19" s="70" t="e">
        <f>VLOOKUP(B19,'коначна табела'!A9:AD998,14,FALSE)</f>
        <v>#N/A</v>
      </c>
      <c r="G19" s="110"/>
      <c r="H19" s="70" t="e">
        <f>VLOOKUP(B19,'коначна табела'!A9:AD998,11,FALSE)</f>
        <v>#N/A</v>
      </c>
      <c r="I19" s="74"/>
      <c r="J19" s="75" t="e">
        <f>VLOOKUP(B19,'коначна табела'!A9:AD998,17,FALSE)</f>
        <v>#N/A</v>
      </c>
      <c r="K19" s="69"/>
      <c r="L19" s="70" t="e">
        <f>VLOOKUP(B19,'коначна табела'!A9:AD998,6,FALSE)</f>
        <v>#N/A</v>
      </c>
      <c r="M19" s="73"/>
      <c r="N19" s="70" t="e">
        <f>VLOOKUP(B19,'коначна табела'!A9:AD998,26,FALSE)</f>
        <v>#N/A</v>
      </c>
      <c r="O19" s="108"/>
      <c r="P19" s="70" t="e">
        <f>VLOOKUP(B19,'коначна табела'!A9:AD998,29,FALSE)</f>
        <v>#N/A</v>
      </c>
      <c r="Q19" s="70" t="e">
        <f>VLOOKUP(B19,'коначна табела'!A9:AD998,30,FALSE)</f>
        <v>#N/A</v>
      </c>
    </row>
    <row r="20" spans="1:17" ht="12.75">
      <c r="A20" s="77">
        <v>12</v>
      </c>
      <c r="B20" s="105"/>
      <c r="C20" s="70"/>
      <c r="D20" s="70"/>
      <c r="E20" s="72" t="e">
        <f>VLOOKUP(B20,'коначна табела'!A9:AD998,2,FALSE)</f>
        <v>#N/A</v>
      </c>
      <c r="F20" s="70" t="e">
        <f>VLOOKUP(B20,'коначна табела'!A9:AD998,14,FALSE)</f>
        <v>#N/A</v>
      </c>
      <c r="G20" s="110"/>
      <c r="H20" s="70" t="e">
        <f>VLOOKUP(B20,'коначна табела'!A9:AD998,11,FALSE)</f>
        <v>#N/A</v>
      </c>
      <c r="I20" s="74"/>
      <c r="J20" s="75" t="e">
        <f>VLOOKUP(B20,'коначна табела'!A9:AD998,17,FALSE)</f>
        <v>#N/A</v>
      </c>
      <c r="K20" s="69"/>
      <c r="L20" s="70" t="e">
        <f>VLOOKUP(B20,'коначна табела'!A9:AD998,6,FALSE)</f>
        <v>#N/A</v>
      </c>
      <c r="M20" s="73"/>
      <c r="N20" s="70" t="e">
        <f>VLOOKUP(B20,'коначна табела'!A9:AD998,26,FALSE)</f>
        <v>#N/A</v>
      </c>
      <c r="O20" s="108"/>
      <c r="P20" s="70" t="e">
        <f>VLOOKUP(B20,'коначна табела'!A9:AD998,29,FALSE)</f>
        <v>#N/A</v>
      </c>
      <c r="Q20" s="70" t="e">
        <f>VLOOKUP(B20,'коначна табела'!A9:AD998,30,FALSE)</f>
        <v>#N/A</v>
      </c>
    </row>
    <row r="21" spans="1:17" ht="12.75">
      <c r="A21" s="69">
        <v>13</v>
      </c>
      <c r="B21" s="105"/>
      <c r="C21" s="70"/>
      <c r="D21" s="70"/>
      <c r="E21" s="72" t="e">
        <f>VLOOKUP(B21,'коначна табела'!A9:AD998,2,FALSE)</f>
        <v>#N/A</v>
      </c>
      <c r="F21" s="70" t="e">
        <f>VLOOKUP(B21,'коначна табела'!A9:AD998,14,FALSE)</f>
        <v>#N/A</v>
      </c>
      <c r="G21" s="110"/>
      <c r="H21" s="70" t="e">
        <f>VLOOKUP(B21,'коначна табела'!A9:AD998,11,FALSE)</f>
        <v>#N/A</v>
      </c>
      <c r="I21" s="74"/>
      <c r="J21" s="75" t="e">
        <f>VLOOKUP(B21,'коначна табела'!A9:AD998,17,FALSE)</f>
        <v>#N/A</v>
      </c>
      <c r="K21" s="69"/>
      <c r="L21" s="70" t="e">
        <f>VLOOKUP(B21,'коначна табела'!A9:AD998,6,FALSE)</f>
        <v>#N/A</v>
      </c>
      <c r="M21" s="73"/>
      <c r="N21" s="70" t="e">
        <f>VLOOKUP(B21,'коначна табела'!A9:AD998,26,FALSE)</f>
        <v>#N/A</v>
      </c>
      <c r="O21" s="108"/>
      <c r="P21" s="70" t="e">
        <f>VLOOKUP(B21,'коначна табела'!A9:AD998,29,FALSE)</f>
        <v>#N/A</v>
      </c>
      <c r="Q21" s="70" t="e">
        <f>VLOOKUP(B314,'коначна табела'!A9:AD998,30,FALSE)</f>
        <v>#N/A</v>
      </c>
    </row>
    <row r="22" spans="1:17" ht="12.75">
      <c r="A22" s="69">
        <v>14</v>
      </c>
      <c r="B22" s="105"/>
      <c r="C22" s="70"/>
      <c r="D22" s="66"/>
      <c r="E22" s="72" t="e">
        <f>VLOOKUP(B22,'коначна табела'!A9:AD998,2,FALSE)</f>
        <v>#N/A</v>
      </c>
      <c r="F22" s="70" t="e">
        <f>VLOOKUP(B22,'коначна табела'!A9:AD998,14,FALSE)</f>
        <v>#N/A</v>
      </c>
      <c r="G22" s="110"/>
      <c r="H22" s="70" t="e">
        <f>VLOOKUP(B22,'коначна табела'!A9:AD998,11,FALSE)</f>
        <v>#N/A</v>
      </c>
      <c r="I22" s="74"/>
      <c r="J22" s="75" t="e">
        <f>VLOOKUP(B22,'коначна табела'!A9:AD998,17,FALSE)</f>
        <v>#N/A</v>
      </c>
      <c r="K22" s="69"/>
      <c r="L22" s="70" t="e">
        <f>VLOOKUP(B22,'коначна табела'!A9:AD998,6,FALSE)</f>
        <v>#N/A</v>
      </c>
      <c r="M22" s="73"/>
      <c r="N22" s="70" t="e">
        <f>VLOOKUP(B22,'коначна табела'!A9:AD998,26,FALSE)</f>
        <v>#N/A</v>
      </c>
      <c r="O22" s="108"/>
      <c r="P22" s="70" t="e">
        <f>VLOOKUP(B22,'коначна табела'!A9:AD998,29,FALSE)</f>
        <v>#N/A</v>
      </c>
      <c r="Q22" s="70" t="e">
        <f>VLOOKUP(B22,'коначна табела'!A9:AD998,30,FALSE)</f>
        <v>#N/A</v>
      </c>
    </row>
    <row r="23" spans="1:17" ht="12.75">
      <c r="A23" s="77">
        <v>15</v>
      </c>
      <c r="B23" s="105"/>
      <c r="C23" s="70"/>
      <c r="D23" s="70"/>
      <c r="E23" s="72" t="e">
        <f>VLOOKUP(B23,'коначна табела'!A9:AD998,2,FALSE)</f>
        <v>#N/A</v>
      </c>
      <c r="F23" s="70" t="e">
        <f>VLOOKUP(B23,'коначна табела'!A9:AD998,14,FALSE)</f>
        <v>#N/A</v>
      </c>
      <c r="G23" s="110"/>
      <c r="H23" s="70" t="e">
        <f>VLOOKUP(B23,'коначна табела'!A9:AD998,11,FALSE)</f>
        <v>#N/A</v>
      </c>
      <c r="I23" s="74"/>
      <c r="J23" s="75" t="e">
        <f>VLOOKUP(B23,'коначна табела'!A9:AD998,17,FALSE)</f>
        <v>#N/A</v>
      </c>
      <c r="K23" s="69"/>
      <c r="L23" s="70" t="e">
        <f>VLOOKUP(B23,'коначна табела'!A9:AD998,6,FALSE)</f>
        <v>#N/A</v>
      </c>
      <c r="M23" s="73"/>
      <c r="N23" s="70" t="e">
        <f>VLOOKUP(B23,'коначна табела'!A9:AD998,26,FALSE)</f>
        <v>#N/A</v>
      </c>
      <c r="O23" s="108"/>
      <c r="P23" s="70" t="e">
        <f>VLOOKUP(B23,'коначна табела'!A9:AD998,29,FALSE)</f>
        <v>#N/A</v>
      </c>
      <c r="Q23" s="70" t="e">
        <f>VLOOKUP(B23,'коначна табела'!A9:AD998,30,FALSE)</f>
        <v>#N/A</v>
      </c>
    </row>
    <row r="24" spans="1:17" ht="12.75">
      <c r="A24" s="69">
        <v>16</v>
      </c>
      <c r="B24" s="105"/>
      <c r="C24" s="70"/>
      <c r="D24" s="70"/>
      <c r="E24" s="72" t="e">
        <f>VLOOKUP(B24,'коначна табела'!A9:AD998,2,FALSE)</f>
        <v>#N/A</v>
      </c>
      <c r="F24" s="70" t="e">
        <f>VLOOKUP(B24,'коначна табела'!A9:AD998,14,FALSE)</f>
        <v>#N/A</v>
      </c>
      <c r="G24" s="110"/>
      <c r="H24" s="70" t="e">
        <f>VLOOKUP(B24,'коначна табела'!A9:AD998,11,FALSE)</f>
        <v>#N/A</v>
      </c>
      <c r="I24" s="74"/>
      <c r="J24" s="75" t="e">
        <f>VLOOKUP(B24,'коначна табела'!A9:AD998,17,FALSE)</f>
        <v>#N/A</v>
      </c>
      <c r="K24" s="69"/>
      <c r="L24" s="70" t="e">
        <f>VLOOKUP(B24,'коначна табела'!A9:AD998,6,FALSE)</f>
        <v>#N/A</v>
      </c>
      <c r="M24" s="73"/>
      <c r="N24" s="70" t="e">
        <f>VLOOKUP(B24,'коначна табела'!A9:AD998,26,FALSE)</f>
        <v>#N/A</v>
      </c>
      <c r="O24" s="108"/>
      <c r="P24" s="70" t="e">
        <f>VLOOKUP(B24,'коначна табела'!A9:AD998,29,FALSE)</f>
        <v>#N/A</v>
      </c>
      <c r="Q24" s="70" t="e">
        <f>VLOOKUP(B24,'коначна табела'!A9:AD998,30,FALSE)</f>
        <v>#N/A</v>
      </c>
    </row>
    <row r="25" spans="1:17" ht="12.75">
      <c r="A25" s="69">
        <v>17</v>
      </c>
      <c r="B25" s="105"/>
      <c r="C25" s="70"/>
      <c r="D25" s="70"/>
      <c r="E25" s="72" t="e">
        <f>VLOOKUP(B25,'коначна табела'!A9:AD998,2,FALSE)</f>
        <v>#N/A</v>
      </c>
      <c r="F25" s="70" t="e">
        <f>VLOOKUP(B25,'коначна табела'!A9:AD998,14,FALSE)</f>
        <v>#N/A</v>
      </c>
      <c r="G25" s="110"/>
      <c r="H25" s="70" t="e">
        <f>VLOOKUP(B25,'коначна табела'!A9:AD998,11,FALSE)</f>
        <v>#N/A</v>
      </c>
      <c r="I25" s="74"/>
      <c r="J25" s="75" t="e">
        <f>VLOOKUP(B25,'коначна табела'!A9:AD998,17,FALSE)</f>
        <v>#N/A</v>
      </c>
      <c r="K25" s="69"/>
      <c r="L25" s="70" t="e">
        <f>VLOOKUP(B25,'коначна табела'!A9:AD998,6,FALSE)</f>
        <v>#N/A</v>
      </c>
      <c r="M25" s="73"/>
      <c r="N25" s="70" t="e">
        <f>VLOOKUP(B25,'коначна табела'!A9:AD998,26,FALSE)</f>
        <v>#N/A</v>
      </c>
      <c r="O25" s="108"/>
      <c r="P25" s="70" t="e">
        <f>VLOOKUP(B25,'коначна табела'!A9:AD998,29,FALSE)</f>
        <v>#N/A</v>
      </c>
      <c r="Q25" s="70" t="e">
        <f>VLOOKUP(B25,'коначна табела'!A9:AD998,30,FALSE)</f>
        <v>#N/A</v>
      </c>
    </row>
    <row r="26" spans="1:17" ht="12.75">
      <c r="A26" s="77">
        <v>18</v>
      </c>
      <c r="B26" s="105"/>
      <c r="C26" s="70"/>
      <c r="D26" s="70"/>
      <c r="E26" s="72" t="e">
        <f>VLOOKUP(B26,'коначна табела'!A9:AD998,2,FALSE)</f>
        <v>#N/A</v>
      </c>
      <c r="F26" s="70" t="e">
        <f>VLOOKUP(B26,'коначна табела'!A9:AD998,14,FALSE)</f>
        <v>#N/A</v>
      </c>
      <c r="G26" s="110"/>
      <c r="H26" s="70" t="e">
        <f>VLOOKUP(B26,'коначна табела'!A9:AD998,11,FALSE)</f>
        <v>#N/A</v>
      </c>
      <c r="I26" s="74"/>
      <c r="J26" s="75" t="e">
        <f>VLOOKUP(B26,'коначна табела'!A9:AD998,17,FALSE)</f>
        <v>#N/A</v>
      </c>
      <c r="K26" s="69"/>
      <c r="L26" s="70" t="e">
        <f>VLOOKUP(B26,'коначна табела'!A9:AD998,6,FALSE)</f>
        <v>#N/A</v>
      </c>
      <c r="M26" s="73"/>
      <c r="N26" s="70" t="e">
        <f>VLOOKUP(B26,'коначна табела'!A9:AD998,26,FALSE)</f>
        <v>#N/A</v>
      </c>
      <c r="O26" s="108"/>
      <c r="P26" s="70" t="e">
        <f>VLOOKUP(B26,'коначна табела'!A9:AD998,29,FALSE)</f>
        <v>#N/A</v>
      </c>
      <c r="Q26" s="70" t="e">
        <f>VLOOKUP(B26,'коначна табела'!A9:AD998,30,FALSE)</f>
        <v>#N/A</v>
      </c>
    </row>
    <row r="27" spans="1:17" ht="12.75">
      <c r="A27" s="69">
        <v>19</v>
      </c>
      <c r="B27" s="105"/>
      <c r="C27" s="70"/>
      <c r="D27" s="70"/>
      <c r="E27" s="72" t="e">
        <f>VLOOKUP(B27,'коначна табела'!A9:AD998,2,FALSE)</f>
        <v>#N/A</v>
      </c>
      <c r="F27" s="70" t="e">
        <f>VLOOKUP(B27,'коначна табела'!A9:AD998,14,FALSE)</f>
        <v>#N/A</v>
      </c>
      <c r="G27" s="110"/>
      <c r="H27" s="70" t="e">
        <f>VLOOKUP(B27,'коначна табела'!A9:AD998,11,FALSE)</f>
        <v>#N/A</v>
      </c>
      <c r="I27" s="74"/>
      <c r="J27" s="75" t="e">
        <f>VLOOKUP(B27,'коначна табела'!A9:AD998,17,FALSE)</f>
        <v>#N/A</v>
      </c>
      <c r="K27" s="69"/>
      <c r="L27" s="70" t="e">
        <f>VLOOKUP(B27,'коначна табела'!A9:AD998,6,FALSE)</f>
        <v>#N/A</v>
      </c>
      <c r="M27" s="73"/>
      <c r="N27" s="70" t="e">
        <f>VLOOKUP(B27,'коначна табела'!A9:AD998,26,FALSE)</f>
        <v>#N/A</v>
      </c>
      <c r="O27" s="108"/>
      <c r="P27" s="70" t="e">
        <f>VLOOKUP(B27,'коначна табела'!A9:AD998,29,FALSE)</f>
        <v>#N/A</v>
      </c>
      <c r="Q27" s="70" t="e">
        <f>VLOOKUP(B27,'коначна табела'!A9:AD998,30,FALSE)</f>
        <v>#N/A</v>
      </c>
    </row>
    <row r="28" spans="1:17" ht="12.75">
      <c r="A28" s="69">
        <v>20</v>
      </c>
      <c r="B28" s="105"/>
      <c r="C28" s="70"/>
      <c r="D28" s="70"/>
      <c r="E28" s="72" t="e">
        <f>VLOOKUP(B28,'коначна табела'!A9:AD998,2,FALSE)</f>
        <v>#N/A</v>
      </c>
      <c r="F28" s="70" t="e">
        <f>VLOOKUP(B28,'коначна табела'!A9:AD998,14,FALSE)</f>
        <v>#N/A</v>
      </c>
      <c r="G28" s="110"/>
      <c r="H28" s="70" t="e">
        <f>VLOOKUP(B28,'коначна табела'!A9:AD998,11,FALSE)</f>
        <v>#N/A</v>
      </c>
      <c r="I28" s="74"/>
      <c r="J28" s="75" t="e">
        <f>VLOOKUP(B28,'коначна табела'!A9:AD998,17,FALSE)</f>
        <v>#N/A</v>
      </c>
      <c r="K28" s="69"/>
      <c r="L28" s="70" t="e">
        <f>VLOOKUP(B28,'коначна табела'!A9:AD998,6,FALSE)</f>
        <v>#N/A</v>
      </c>
      <c r="M28" s="73"/>
      <c r="N28" s="70" t="e">
        <f>VLOOKUP(B28,'коначна табела'!A9:AD998,26,FALSE)</f>
        <v>#N/A</v>
      </c>
      <c r="O28" s="108"/>
      <c r="P28" s="70" t="e">
        <f>VLOOKUP(B28,'коначна табела'!A9:AD998,29,FALSE)</f>
        <v>#N/A</v>
      </c>
      <c r="Q28" s="70" t="e">
        <f>VLOOKUP(B28,'коначна табела'!A9:AD998,30,FALSE)</f>
        <v>#N/A</v>
      </c>
    </row>
    <row r="29" spans="1:17" ht="12.75">
      <c r="A29" s="77">
        <v>21</v>
      </c>
      <c r="B29" s="105"/>
      <c r="C29" s="70"/>
      <c r="D29" s="70"/>
      <c r="E29" s="72" t="e">
        <f>VLOOKUP(B29,'коначна табела'!A9:AD998,2,FALSE)</f>
        <v>#N/A</v>
      </c>
      <c r="F29" s="70" t="e">
        <f>VLOOKUP(B29,'коначна табела'!A9:AD998,14,FALSE)</f>
        <v>#N/A</v>
      </c>
      <c r="G29" s="110"/>
      <c r="H29" s="70" t="e">
        <f>VLOOKUP(B29,'коначна табела'!A9:AD998,11,FALSE)</f>
        <v>#N/A</v>
      </c>
      <c r="I29" s="74"/>
      <c r="J29" s="75" t="e">
        <f>VLOOKUP(B29,'коначна табела'!A9:AD998,17,FALSE)</f>
        <v>#N/A</v>
      </c>
      <c r="K29" s="69"/>
      <c r="L29" s="70" t="e">
        <f>VLOOKUP(B29,'коначна табела'!A9:AD998,6,FALSE)</f>
        <v>#N/A</v>
      </c>
      <c r="M29" s="73"/>
      <c r="N29" s="70" t="e">
        <f>VLOOKUP(B29,'коначна табела'!A9:AD998,26,FALSE)</f>
        <v>#N/A</v>
      </c>
      <c r="O29" s="108"/>
      <c r="P29" s="70" t="e">
        <f>VLOOKUP(B29,'коначна табела'!A9:AD998,29,FALSE)</f>
        <v>#N/A</v>
      </c>
      <c r="Q29" s="70" t="e">
        <f>VLOOKUP(B29,'коначна табела'!A9:AD998,30,FALSE)</f>
        <v>#N/A</v>
      </c>
    </row>
    <row r="30" spans="1:17" ht="12.75">
      <c r="A30" s="69">
        <v>22</v>
      </c>
      <c r="B30" s="105"/>
      <c r="C30" s="70"/>
      <c r="D30" s="70"/>
      <c r="E30" s="72" t="e">
        <f>VLOOKUP(B30,'коначна табела'!A9:AD998,2,FALSE)</f>
        <v>#N/A</v>
      </c>
      <c r="F30" s="70" t="e">
        <f>VLOOKUP(B30,'коначна табела'!A9:AD998,14,FALSE)</f>
        <v>#N/A</v>
      </c>
      <c r="G30" s="110"/>
      <c r="H30" s="70" t="e">
        <f>VLOOKUP(B30,'коначна табела'!A9:AD998,11,FALSE)</f>
        <v>#N/A</v>
      </c>
      <c r="I30" s="74"/>
      <c r="J30" s="75" t="e">
        <f>VLOOKUP(B30,'коначна табела'!A9:AD998,17,FALSE)</f>
        <v>#N/A</v>
      </c>
      <c r="K30" s="69"/>
      <c r="L30" s="70" t="e">
        <f>VLOOKUP(B30,'коначна табела'!A9:AD998,6,FALSE)</f>
        <v>#N/A</v>
      </c>
      <c r="M30" s="73"/>
      <c r="N30" s="70" t="e">
        <f>VLOOKUP(B30,'коначна табела'!A9:AD998,26,FALSE)</f>
        <v>#N/A</v>
      </c>
      <c r="O30" s="108"/>
      <c r="P30" s="70" t="e">
        <f>VLOOKUP(B30,'коначна табела'!A9:AD998,29,FALSE)</f>
        <v>#N/A</v>
      </c>
      <c r="Q30" s="70" t="e">
        <f>VLOOKUP(B30,'коначна табела'!A9:AD998,30,FALSE)</f>
        <v>#N/A</v>
      </c>
    </row>
    <row r="31" spans="1:17" ht="12.75">
      <c r="A31" s="69">
        <v>23</v>
      </c>
      <c r="B31" s="105"/>
      <c r="C31" s="70"/>
      <c r="D31" s="70"/>
      <c r="E31" s="72" t="e">
        <f>VLOOKUP(B31,'коначна табела'!A9:AD998,2,FALSE)</f>
        <v>#N/A</v>
      </c>
      <c r="F31" s="70" t="e">
        <f>VLOOKUP(B31,'коначна табела'!A9:AD998,14,FALSE)</f>
        <v>#N/A</v>
      </c>
      <c r="G31" s="110"/>
      <c r="H31" s="70" t="e">
        <f>VLOOKUP(B31,'коначна табела'!A9:AD998,11,FALSE)</f>
        <v>#N/A</v>
      </c>
      <c r="I31" s="74"/>
      <c r="J31" s="75" t="e">
        <f>VLOOKUP(B31,'коначна табела'!A9:AD998,17,FALSE)</f>
        <v>#N/A</v>
      </c>
      <c r="K31" s="69"/>
      <c r="L31" s="70" t="e">
        <f>VLOOKUP(B31,'коначна табела'!A9:AD998,6,FALSE)</f>
        <v>#N/A</v>
      </c>
      <c r="M31" s="73"/>
      <c r="N31" s="70" t="e">
        <f>VLOOKUP(B31,'коначна табела'!A9:AD998,26,FALSE)</f>
        <v>#N/A</v>
      </c>
      <c r="O31" s="108"/>
      <c r="P31" s="70" t="e">
        <f>VLOOKUP(B31,'коначна табела'!A9:AD998,29,FALSE)</f>
        <v>#N/A</v>
      </c>
      <c r="Q31" s="70" t="e">
        <f>VLOOKUP(B31,'коначна табела'!A9:AD998,30,FALSE)</f>
        <v>#N/A</v>
      </c>
    </row>
    <row r="32" spans="1:17" ht="12.75">
      <c r="A32" s="77">
        <v>24</v>
      </c>
      <c r="B32" s="105"/>
      <c r="C32" s="70"/>
      <c r="D32" s="70"/>
      <c r="E32" s="72" t="e">
        <f>VLOOKUP(B32,'коначна табела'!A9:AD998,2,FALSE)</f>
        <v>#N/A</v>
      </c>
      <c r="F32" s="70" t="e">
        <f>VLOOKUP(B32,'коначна табела'!A9:AD998,14,FALSE)</f>
        <v>#N/A</v>
      </c>
      <c r="G32" s="110"/>
      <c r="H32" s="70" t="e">
        <f>VLOOKUP(B32,'коначна табела'!A9:AD998,11,FALSE)</f>
        <v>#N/A</v>
      </c>
      <c r="I32" s="74"/>
      <c r="J32" s="75" t="e">
        <f>VLOOKUP(B32,'коначна табела'!A9:AD998,17,FALSE)</f>
        <v>#N/A</v>
      </c>
      <c r="K32" s="69"/>
      <c r="L32" s="70" t="e">
        <f>VLOOKUP(B32,'коначна табела'!A9:AD998,6,FALSE)</f>
        <v>#N/A</v>
      </c>
      <c r="M32" s="73"/>
      <c r="N32" s="70" t="e">
        <f>VLOOKUP(B32,'коначна табела'!A9:AD998,26,FALSE)</f>
        <v>#N/A</v>
      </c>
      <c r="O32" s="108"/>
      <c r="P32" s="70" t="e">
        <f>VLOOKUP(B32,'коначна табела'!A9:AD998,29,FALSE)</f>
        <v>#N/A</v>
      </c>
      <c r="Q32" s="70" t="e">
        <f>VLOOKUP(B311,'коначна табела'!A9:AD998,30,FALSE)</f>
        <v>#N/A</v>
      </c>
    </row>
    <row r="33" spans="1:17" ht="12.75">
      <c r="A33" s="69">
        <v>25</v>
      </c>
      <c r="B33" s="105"/>
      <c r="C33" s="70"/>
      <c r="D33" s="70"/>
      <c r="E33" s="72" t="e">
        <f>VLOOKUP(B33,'коначна табела'!A9:AD998,2,FALSE)</f>
        <v>#N/A</v>
      </c>
      <c r="F33" s="70" t="e">
        <f>VLOOKUP(B33,'коначна табела'!A9:AD998,14,FALSE)</f>
        <v>#N/A</v>
      </c>
      <c r="G33" s="110"/>
      <c r="H33" s="70" t="e">
        <f>VLOOKUP(B33,'коначна табела'!A9:AD998,11,FALSE)</f>
        <v>#N/A</v>
      </c>
      <c r="I33" s="74"/>
      <c r="J33" s="75" t="e">
        <f>VLOOKUP(B33,'коначна табела'!A9:AD998,17,FALSE)</f>
        <v>#N/A</v>
      </c>
      <c r="K33" s="69"/>
      <c r="L33" s="70" t="e">
        <f>VLOOKUP(B33,'коначна табела'!A9:AD998,6,FALSE)</f>
        <v>#N/A</v>
      </c>
      <c r="M33" s="73"/>
      <c r="N33" s="70" t="e">
        <f>VLOOKUP(B33,'коначна табела'!A9:AD998,26,FALSE)</f>
        <v>#N/A</v>
      </c>
      <c r="O33" s="108"/>
      <c r="P33" s="70" t="e">
        <f>VLOOKUP(B33,'коначна табела'!A9:AD998,29,FALSE)</f>
        <v>#N/A</v>
      </c>
      <c r="Q33" s="70" t="e">
        <f>VLOOKUP(B33,'коначна табела'!A9:AD998,30,FALSE)</f>
        <v>#N/A</v>
      </c>
    </row>
    <row r="34" spans="1:17" ht="12.75">
      <c r="A34" s="69">
        <v>26</v>
      </c>
      <c r="B34" s="105"/>
      <c r="C34" s="70"/>
      <c r="D34" s="70"/>
      <c r="E34" s="72" t="e">
        <f>VLOOKUP(B34,'коначна табела'!A9:AD998,2,FALSE)</f>
        <v>#N/A</v>
      </c>
      <c r="F34" s="70" t="e">
        <f>VLOOKUP(B34,'коначна табела'!A9:AD998,14,FALSE)</f>
        <v>#N/A</v>
      </c>
      <c r="G34" s="110"/>
      <c r="H34" s="70" t="e">
        <f>VLOOKUP(B34,'коначна табела'!A9:AD998,11,FALSE)</f>
        <v>#N/A</v>
      </c>
      <c r="I34" s="74"/>
      <c r="J34" s="75" t="e">
        <f>VLOOKUP(B34,'коначна табела'!A9:AD998,17,FALSE)</f>
        <v>#N/A</v>
      </c>
      <c r="K34" s="69"/>
      <c r="L34" s="70" t="e">
        <f>VLOOKUP(B34,'коначна табела'!A9:AD998,6,FALSE)</f>
        <v>#N/A</v>
      </c>
      <c r="M34" s="73"/>
      <c r="N34" s="70" t="e">
        <f>VLOOKUP(B34,'коначна табела'!A9:AD998,26,FALSE)</f>
        <v>#N/A</v>
      </c>
      <c r="O34" s="108"/>
      <c r="P34" s="70" t="e">
        <f>VLOOKUP(B34,'коначна табела'!A9:AD998,29,FALSE)</f>
        <v>#N/A</v>
      </c>
      <c r="Q34" s="70" t="e">
        <f>VLOOKUP(B34,'коначна табела'!A9:AD998,30,FALSE)</f>
        <v>#N/A</v>
      </c>
    </row>
    <row r="35" spans="1:17" ht="12.75">
      <c r="A35" s="77">
        <v>27</v>
      </c>
      <c r="B35" s="105"/>
      <c r="C35" s="70"/>
      <c r="D35" s="70"/>
      <c r="E35" s="72" t="e">
        <f>VLOOKUP(B35,'коначна табела'!A9:AD998,2,FALSE)</f>
        <v>#N/A</v>
      </c>
      <c r="F35" s="70" t="e">
        <f>VLOOKUP(B35,'коначна табела'!A9:AD998,14,FALSE)</f>
        <v>#N/A</v>
      </c>
      <c r="G35" s="110"/>
      <c r="H35" s="70" t="e">
        <f>VLOOKUP(B35,'коначна табела'!A9:AD998,11,FALSE)</f>
        <v>#N/A</v>
      </c>
      <c r="I35" s="74"/>
      <c r="J35" s="75" t="e">
        <f>VLOOKUP(B35,'коначна табела'!A9:AD998,17,FALSE)</f>
        <v>#N/A</v>
      </c>
      <c r="K35" s="69"/>
      <c r="L35" s="70" t="e">
        <f>VLOOKUP(B35,'коначна табела'!A9:AD998,6,FALSE)</f>
        <v>#N/A</v>
      </c>
      <c r="M35" s="73"/>
      <c r="N35" s="70" t="e">
        <f>VLOOKUP(B35,'коначна табела'!A9:AD998,26,FALSE)</f>
        <v>#N/A</v>
      </c>
      <c r="O35" s="108"/>
      <c r="P35" s="70" t="e">
        <f>VLOOKUP(B35,'коначна табела'!A9:AD998,29,FALSE)</f>
        <v>#N/A</v>
      </c>
      <c r="Q35" s="70" t="e">
        <f>VLOOKUP(B35,'коначна табела'!A9:AD998,30,FALSE)</f>
        <v>#N/A</v>
      </c>
    </row>
    <row r="36" spans="1:17" ht="12.75">
      <c r="A36" s="69">
        <v>28</v>
      </c>
      <c r="B36" s="105"/>
      <c r="C36" s="70"/>
      <c r="D36" s="70"/>
      <c r="E36" s="72" t="e">
        <f>VLOOKUP(B36,'коначна табела'!A9:AD998,2,FALSE)</f>
        <v>#N/A</v>
      </c>
      <c r="F36" s="70" t="e">
        <f>VLOOKUP(B36,'коначна табела'!A9:AD998,14,FALSE)</f>
        <v>#N/A</v>
      </c>
      <c r="G36" s="110"/>
      <c r="H36" s="70" t="e">
        <f>VLOOKUP(B36,'коначна табела'!A9:AD998,11,FALSE)</f>
        <v>#N/A</v>
      </c>
      <c r="I36" s="74"/>
      <c r="J36" s="75" t="e">
        <f>VLOOKUP(B36,'коначна табела'!A9:AD998,17,FALSE)</f>
        <v>#N/A</v>
      </c>
      <c r="K36" s="69"/>
      <c r="L36" s="70" t="e">
        <f>VLOOKUP(B36,'коначна табела'!A9:AD998,6,FALSE)</f>
        <v>#N/A</v>
      </c>
      <c r="M36" s="73"/>
      <c r="N36" s="70" t="e">
        <f>VLOOKUP(B36,'коначна табела'!A9:AD998,26,FALSE)</f>
        <v>#N/A</v>
      </c>
      <c r="O36" s="108"/>
      <c r="P36" s="70" t="e">
        <f>VLOOKUP(B36,'коначна табела'!A9:AD998,29,FALSE)</f>
        <v>#N/A</v>
      </c>
      <c r="Q36" s="70" t="e">
        <f>VLOOKUP(B36,'коначна табела'!A9:AD998,30,FALSE)</f>
        <v>#N/A</v>
      </c>
    </row>
    <row r="37" spans="1:17" ht="12.75">
      <c r="A37" s="69">
        <v>29</v>
      </c>
      <c r="B37" s="105"/>
      <c r="C37" s="70"/>
      <c r="D37" s="70"/>
      <c r="E37" s="72" t="e">
        <f>VLOOKUP(B37,'коначна табела'!A9:AD998,2,FALSE)</f>
        <v>#N/A</v>
      </c>
      <c r="F37" s="70" t="e">
        <f>VLOOKUP(B37,'коначна табела'!A9:AD998,14,FALSE)</f>
        <v>#N/A</v>
      </c>
      <c r="G37" s="110"/>
      <c r="H37" s="70" t="e">
        <f>VLOOKUP(B37,'коначна табела'!A9:AD998,11,FALSE)</f>
        <v>#N/A</v>
      </c>
      <c r="I37" s="74"/>
      <c r="J37" s="75" t="e">
        <f>VLOOKUP(B37,'коначна табела'!A9:AD998,17,FALSE)</f>
        <v>#N/A</v>
      </c>
      <c r="K37" s="69"/>
      <c r="L37" s="70" t="e">
        <f>VLOOKUP(B37,'коначна табела'!A9:AD998,6,FALSE)</f>
        <v>#N/A</v>
      </c>
      <c r="M37" s="73"/>
      <c r="N37" s="70" t="e">
        <f>VLOOKUP(B37,'коначна табела'!A9:AD998,26,FALSE)</f>
        <v>#N/A</v>
      </c>
      <c r="O37" s="108"/>
      <c r="P37" s="70" t="e">
        <f>VLOOKUP(B37,'коначна табела'!A9:AD998,29,FALSE)</f>
        <v>#N/A</v>
      </c>
      <c r="Q37" s="70" t="e">
        <f>VLOOKUP(B37,'коначна табела'!A9:AD998,30,FALSE)</f>
        <v>#N/A</v>
      </c>
    </row>
    <row r="38" spans="1:17" ht="12.75">
      <c r="A38" s="77">
        <v>30</v>
      </c>
      <c r="B38" s="105"/>
      <c r="C38" s="70"/>
      <c r="D38" s="70"/>
      <c r="E38" s="72" t="e">
        <f>VLOOKUP(B38,'коначна табела'!A9:AD998,2,FALSE)</f>
        <v>#N/A</v>
      </c>
      <c r="F38" s="70" t="e">
        <f>VLOOKUP(B38,'коначна табела'!A9:AD998,14,FALSE)</f>
        <v>#N/A</v>
      </c>
      <c r="G38" s="110"/>
      <c r="H38" s="70" t="e">
        <f>VLOOKUP(B38,'коначна табела'!A9:AD998,11,FALSE)</f>
        <v>#N/A</v>
      </c>
      <c r="I38" s="74"/>
      <c r="J38" s="75" t="e">
        <f>VLOOKUP(B38,'коначна табела'!A9:AD998,17,FALSE)</f>
        <v>#N/A</v>
      </c>
      <c r="K38" s="69"/>
      <c r="L38" s="70" t="e">
        <f>VLOOKUP(B38,'коначна табела'!A9:AD998,6,FALSE)</f>
        <v>#N/A</v>
      </c>
      <c r="M38" s="73"/>
      <c r="N38" s="70" t="e">
        <f>VLOOKUP(B38,'коначна табела'!A9:AD998,26,FALSE)</f>
        <v>#N/A</v>
      </c>
      <c r="O38" s="108"/>
      <c r="P38" s="70" t="e">
        <f>VLOOKUP(B38,'коначна табела'!A9:AD998,29,FALSE)</f>
        <v>#N/A</v>
      </c>
      <c r="Q38" s="70" t="e">
        <f>VLOOKUP(B38,'коначна табела'!A9:AD998,30,FALSE)</f>
        <v>#N/A</v>
      </c>
    </row>
    <row r="39" spans="1:17" ht="12.75">
      <c r="A39" s="69">
        <v>31</v>
      </c>
      <c r="B39" s="105"/>
      <c r="C39" s="70"/>
      <c r="D39" s="70"/>
      <c r="E39" s="72" t="e">
        <f>VLOOKUP(B39,'коначна табела'!A9:AD998,2,FALSE)</f>
        <v>#N/A</v>
      </c>
      <c r="F39" s="70" t="e">
        <f>VLOOKUP(B39,'коначна табела'!A9:AD998,14,FALSE)</f>
        <v>#N/A</v>
      </c>
      <c r="G39" s="110"/>
      <c r="H39" s="70" t="e">
        <f>VLOOKUP(B39,'коначна табела'!A9:AD998,11,FALSE)</f>
        <v>#N/A</v>
      </c>
      <c r="I39" s="74"/>
      <c r="J39" s="75" t="e">
        <f>VLOOKUP(B39,'коначна табела'!A9:AD998,17,FALSE)</f>
        <v>#N/A</v>
      </c>
      <c r="K39" s="69"/>
      <c r="L39" s="70" t="e">
        <f>VLOOKUP(B39,'коначна табела'!A9:AD998,6,FALSE)</f>
        <v>#N/A</v>
      </c>
      <c r="M39" s="73"/>
      <c r="N39" s="70" t="e">
        <f>VLOOKUP(B39,'коначна табела'!A9:AD998,26,FALSE)</f>
        <v>#N/A</v>
      </c>
      <c r="O39" s="108"/>
      <c r="P39" s="70" t="e">
        <f>VLOOKUP(B39,'коначна табела'!A9:AD998,29,FALSE)</f>
        <v>#N/A</v>
      </c>
      <c r="Q39" s="70" t="e">
        <f>VLOOKUP(B332,'коначна табела'!A9:AD998,30,FALSE)</f>
        <v>#N/A</v>
      </c>
    </row>
    <row r="40" spans="1:17" ht="12.75">
      <c r="A40" s="69">
        <v>32</v>
      </c>
      <c r="B40" s="105"/>
      <c r="C40" s="70"/>
      <c r="D40" s="66"/>
      <c r="E40" s="72" t="e">
        <f>VLOOKUP(B40,'коначна табела'!A9:AD998,2,FALSE)</f>
        <v>#N/A</v>
      </c>
      <c r="F40" s="70" t="e">
        <f>VLOOKUP(B40,'коначна табела'!A9:AD998,14,FALSE)</f>
        <v>#N/A</v>
      </c>
      <c r="G40" s="110"/>
      <c r="H40" s="70" t="e">
        <f>VLOOKUP(B40,'коначна табела'!A9:AD998,11,FALSE)</f>
        <v>#N/A</v>
      </c>
      <c r="I40" s="74"/>
      <c r="J40" s="75" t="e">
        <f>VLOOKUP(B40,'коначна табела'!A9:AD998,17,FALSE)</f>
        <v>#N/A</v>
      </c>
      <c r="K40" s="69"/>
      <c r="L40" s="70" t="e">
        <f>VLOOKUP(B40,'коначна табела'!A9:AD998,6,FALSE)</f>
        <v>#N/A</v>
      </c>
      <c r="M40" s="73"/>
      <c r="N40" s="70" t="e">
        <f>VLOOKUP(B40,'коначна табела'!A9:AD998,26,FALSE)</f>
        <v>#N/A</v>
      </c>
      <c r="O40" s="108"/>
      <c r="P40" s="70" t="e">
        <f>VLOOKUP(B40,'коначна табела'!A9:AD998,29,FALSE)</f>
        <v>#N/A</v>
      </c>
      <c r="Q40" s="70" t="e">
        <f>VLOOKUP(B40,'коначна табела'!A9:AD998,30,FALSE)</f>
        <v>#N/A</v>
      </c>
    </row>
    <row r="41" spans="1:17" ht="12.75">
      <c r="A41" s="77">
        <v>33</v>
      </c>
      <c r="B41" s="105"/>
      <c r="C41" s="70"/>
      <c r="D41" s="70"/>
      <c r="E41" s="72" t="e">
        <f>VLOOKUP(B41,'коначна табела'!A9:AD998,2,FALSE)</f>
        <v>#N/A</v>
      </c>
      <c r="F41" s="70" t="e">
        <f>VLOOKUP(B41,'коначна табела'!A9:AD998,14,FALSE)</f>
        <v>#N/A</v>
      </c>
      <c r="G41" s="110"/>
      <c r="H41" s="70" t="e">
        <f>VLOOKUP(B41,'коначна табела'!A9:AD998,11,FALSE)</f>
        <v>#N/A</v>
      </c>
      <c r="I41" s="74"/>
      <c r="J41" s="75" t="e">
        <f>VLOOKUP(B41,'коначна табела'!A9:AD998,17,FALSE)</f>
        <v>#N/A</v>
      </c>
      <c r="K41" s="69"/>
      <c r="L41" s="70" t="e">
        <f>VLOOKUP(B41,'коначна табела'!A9:AD998,6,FALSE)</f>
        <v>#N/A</v>
      </c>
      <c r="M41" s="73"/>
      <c r="N41" s="70" t="e">
        <f>VLOOKUP(B41,'коначна табела'!A9:AD998,26,FALSE)</f>
        <v>#N/A</v>
      </c>
      <c r="O41" s="108"/>
      <c r="P41" s="70" t="e">
        <f>VLOOKUP(B41,'коначна табела'!A9:AD998,29,FALSE)</f>
        <v>#N/A</v>
      </c>
      <c r="Q41" s="70" t="e">
        <f>VLOOKUP(B41,'коначна табела'!A9:AD998,30,FALSE)</f>
        <v>#N/A</v>
      </c>
    </row>
    <row r="42" spans="1:17" ht="12.75">
      <c r="A42" s="69">
        <v>34</v>
      </c>
      <c r="B42" s="105"/>
      <c r="C42" s="70"/>
      <c r="D42" s="70"/>
      <c r="E42" s="72" t="e">
        <f>VLOOKUP(B42,'коначна табела'!A9:AD998,2,FALSE)</f>
        <v>#N/A</v>
      </c>
      <c r="F42" s="70" t="e">
        <f>VLOOKUP(B42,'коначна табела'!A9:AD998,14,FALSE)</f>
        <v>#N/A</v>
      </c>
      <c r="G42" s="110"/>
      <c r="H42" s="70" t="e">
        <f>VLOOKUP(B42,'коначна табела'!A9:AD998,11,FALSE)</f>
        <v>#N/A</v>
      </c>
      <c r="I42" s="74"/>
      <c r="J42" s="75" t="e">
        <f>VLOOKUP(B42,'коначна табела'!A9:AD998,17,FALSE)</f>
        <v>#N/A</v>
      </c>
      <c r="K42" s="69"/>
      <c r="L42" s="70" t="e">
        <f>VLOOKUP(B42,'коначна табела'!A9:AD998,6,FALSE)</f>
        <v>#N/A</v>
      </c>
      <c r="M42" s="73"/>
      <c r="N42" s="70" t="e">
        <f>VLOOKUP(B42,'коначна табела'!A9:AD998,26,FALSE)</f>
        <v>#N/A</v>
      </c>
      <c r="O42" s="108"/>
      <c r="P42" s="70" t="e">
        <f>VLOOKUP(B42,'коначна табела'!A9:AD998,29,FALSE)</f>
        <v>#N/A</v>
      </c>
      <c r="Q42" s="70" t="e">
        <f>VLOOKUP(B42,'коначна табела'!A9:AD998,30,FALSE)</f>
        <v>#N/A</v>
      </c>
    </row>
    <row r="43" spans="1:17" ht="12.75">
      <c r="A43" s="69">
        <v>35</v>
      </c>
      <c r="B43" s="105"/>
      <c r="C43" s="70"/>
      <c r="D43" s="70"/>
      <c r="E43" s="72" t="e">
        <f>VLOOKUP(B43,'коначна табела'!A9:AD998,2,FALSE)</f>
        <v>#N/A</v>
      </c>
      <c r="F43" s="70" t="e">
        <f>VLOOKUP(B43,'коначна табела'!A9:AD998,14,FALSE)</f>
        <v>#N/A</v>
      </c>
      <c r="G43" s="110"/>
      <c r="H43" s="70" t="e">
        <f>VLOOKUP(B43,'коначна табела'!A9:AD998,11,FALSE)</f>
        <v>#N/A</v>
      </c>
      <c r="I43" s="74"/>
      <c r="J43" s="75" t="e">
        <f>VLOOKUP(B43,'коначна табела'!A9:AD998,17,FALSE)</f>
        <v>#N/A</v>
      </c>
      <c r="K43" s="69"/>
      <c r="L43" s="70" t="e">
        <f>VLOOKUP(B43,'коначна табела'!A9:AD998,6,FALSE)</f>
        <v>#N/A</v>
      </c>
      <c r="M43" s="73"/>
      <c r="N43" s="70" t="e">
        <f>VLOOKUP(B43,'коначна табела'!A9:AD998,26,FALSE)</f>
        <v>#N/A</v>
      </c>
      <c r="O43" s="108"/>
      <c r="P43" s="70" t="e">
        <f>VLOOKUP(B43,'коначна табела'!A9:AD998,29,FALSE)</f>
        <v>#N/A</v>
      </c>
      <c r="Q43" s="70" t="e">
        <f>VLOOKUP(B43,'коначна табела'!A9:AD998,30,FALSE)</f>
        <v>#N/A</v>
      </c>
    </row>
    <row r="44" spans="1:17" ht="12.75">
      <c r="A44" s="77">
        <v>36</v>
      </c>
      <c r="B44" s="105"/>
      <c r="C44" s="70"/>
      <c r="D44" s="70"/>
      <c r="E44" s="72" t="e">
        <f>VLOOKUP(B44,'коначна табела'!A9:AD998,2,FALSE)</f>
        <v>#N/A</v>
      </c>
      <c r="F44" s="70" t="e">
        <f>VLOOKUP(B44,'коначна табела'!A9:AD998,14,FALSE)</f>
        <v>#N/A</v>
      </c>
      <c r="G44" s="110"/>
      <c r="H44" s="70" t="e">
        <f>VLOOKUP(B44,'коначна табела'!A9:AD998,11,FALSE)</f>
        <v>#N/A</v>
      </c>
      <c r="I44" s="74"/>
      <c r="J44" s="75" t="e">
        <f>VLOOKUP(B44,'коначна табела'!A9:AD998,17,FALSE)</f>
        <v>#N/A</v>
      </c>
      <c r="K44" s="69"/>
      <c r="L44" s="70" t="e">
        <f>VLOOKUP(B44,'коначна табела'!A9:AD998,6,FALSE)</f>
        <v>#N/A</v>
      </c>
      <c r="M44" s="73"/>
      <c r="N44" s="70" t="e">
        <f>VLOOKUP(B44,'коначна табела'!A9:AD998,26,FALSE)</f>
        <v>#N/A</v>
      </c>
      <c r="O44" s="108"/>
      <c r="P44" s="70" t="e">
        <f>VLOOKUP(B44,'коначна табела'!A9:AD998,29,FALSE)</f>
        <v>#N/A</v>
      </c>
      <c r="Q44" s="70" t="e">
        <f>VLOOKUP(B44,'коначна табела'!A9:AD998,30,FALSE)</f>
        <v>#N/A</v>
      </c>
    </row>
    <row r="45" spans="1:17" ht="12.75">
      <c r="A45" s="69">
        <v>37</v>
      </c>
      <c r="B45" s="105"/>
      <c r="C45" s="70"/>
      <c r="D45" s="70"/>
      <c r="E45" s="72" t="e">
        <f>VLOOKUP(B45,'коначна табела'!A9:AD998,2,FALSE)</f>
        <v>#N/A</v>
      </c>
      <c r="F45" s="70" t="e">
        <f>VLOOKUP(B45,'коначна табела'!A9:AD998,14,FALSE)</f>
        <v>#N/A</v>
      </c>
      <c r="G45" s="110"/>
      <c r="H45" s="70" t="e">
        <f>VLOOKUP(B45,'коначна табела'!A9:AD998,11,FALSE)</f>
        <v>#N/A</v>
      </c>
      <c r="I45" s="74"/>
      <c r="J45" s="75" t="e">
        <f>VLOOKUP(B45,'коначна табела'!A9:AD998,17,FALSE)</f>
        <v>#N/A</v>
      </c>
      <c r="K45" s="69"/>
      <c r="L45" s="70" t="e">
        <f>VLOOKUP(B45,'коначна табела'!A9:AD998,6,FALSE)</f>
        <v>#N/A</v>
      </c>
      <c r="M45" s="73"/>
      <c r="N45" s="70" t="e">
        <f>VLOOKUP(B45,'коначна табела'!A9:AD998,26,FALSE)</f>
        <v>#N/A</v>
      </c>
      <c r="O45" s="108"/>
      <c r="P45" s="70" t="e">
        <f>VLOOKUP(B45,'коначна табела'!A9:AD998,29,FALSE)</f>
        <v>#N/A</v>
      </c>
      <c r="Q45" s="70" t="e">
        <f>VLOOKUP(B45,'коначна табела'!A9:AD998,30,FALSE)</f>
        <v>#N/A</v>
      </c>
    </row>
    <row r="46" spans="1:17" ht="12.75">
      <c r="A46" s="69">
        <v>38</v>
      </c>
      <c r="B46" s="105"/>
      <c r="C46" s="70"/>
      <c r="D46" s="70"/>
      <c r="E46" s="72" t="e">
        <f>VLOOKUP(B46,'коначна табела'!A9:AD998,2,FALSE)</f>
        <v>#N/A</v>
      </c>
      <c r="F46" s="70" t="e">
        <f>VLOOKUP(B46,'коначна табела'!A9:AD998,14,FALSE)</f>
        <v>#N/A</v>
      </c>
      <c r="G46" s="110"/>
      <c r="H46" s="70" t="e">
        <f>VLOOKUP(B46,'коначна табела'!A9:AD998,11,FALSE)</f>
        <v>#N/A</v>
      </c>
      <c r="I46" s="74"/>
      <c r="J46" s="75" t="e">
        <f>VLOOKUP(B46,'коначна табела'!A9:AD998,17,FALSE)</f>
        <v>#N/A</v>
      </c>
      <c r="K46" s="69"/>
      <c r="L46" s="70" t="e">
        <f>VLOOKUP(B46,'коначна табела'!A9:AD998,6,FALSE)</f>
        <v>#N/A</v>
      </c>
      <c r="M46" s="73"/>
      <c r="N46" s="70" t="e">
        <f>VLOOKUP(B46,'коначна табела'!A9:AD998,26,FALSE)</f>
        <v>#N/A</v>
      </c>
      <c r="O46" s="108"/>
      <c r="P46" s="70" t="e">
        <f>VLOOKUP(B46,'коначна табела'!A9:AD998,29,FALSE)</f>
        <v>#N/A</v>
      </c>
      <c r="Q46" s="70" t="e">
        <f>VLOOKUP(B46,'коначна табела'!A9:AD998,30,FALSE)</f>
        <v>#N/A</v>
      </c>
    </row>
    <row r="47" spans="1:17" ht="12.75">
      <c r="A47" s="77">
        <v>39</v>
      </c>
      <c r="B47" s="105"/>
      <c r="C47" s="70"/>
      <c r="D47" s="70"/>
      <c r="E47" s="72" t="e">
        <f>VLOOKUP(B47,'коначна табела'!A9:AD998,2,FALSE)</f>
        <v>#N/A</v>
      </c>
      <c r="F47" s="70" t="e">
        <f>VLOOKUP(B47,'коначна табела'!A9:AD998,14,FALSE)</f>
        <v>#N/A</v>
      </c>
      <c r="G47" s="110"/>
      <c r="H47" s="70" t="e">
        <f>VLOOKUP(B47,'коначна табела'!A9:AD998,11,FALSE)</f>
        <v>#N/A</v>
      </c>
      <c r="I47" s="74"/>
      <c r="J47" s="75" t="e">
        <f>VLOOKUP(B47,'коначна табела'!A9:AD998,17,FALSE)</f>
        <v>#N/A</v>
      </c>
      <c r="K47" s="69"/>
      <c r="L47" s="70" t="e">
        <f>VLOOKUP(B47,'коначна табела'!A9:AD998,6,FALSE)</f>
        <v>#N/A</v>
      </c>
      <c r="M47" s="73"/>
      <c r="N47" s="70" t="e">
        <f>VLOOKUP(B47,'коначна табела'!A9:AD998,26,FALSE)</f>
        <v>#N/A</v>
      </c>
      <c r="O47" s="108"/>
      <c r="P47" s="70" t="e">
        <f>VLOOKUP(B47,'коначна табела'!A9:AD998,29,FALSE)</f>
        <v>#N/A</v>
      </c>
      <c r="Q47" s="70" t="e">
        <f>VLOOKUP(B47,'коначна табела'!A9:AD998,30,FALSE)</f>
        <v>#N/A</v>
      </c>
    </row>
    <row r="48" spans="1:17" ht="12.75">
      <c r="A48" s="69">
        <v>40</v>
      </c>
      <c r="B48" s="105"/>
      <c r="C48" s="70"/>
      <c r="D48" s="70"/>
      <c r="E48" s="72" t="e">
        <f>VLOOKUP(B48,'коначна табела'!A9:AD998,2,FALSE)</f>
        <v>#N/A</v>
      </c>
      <c r="F48" s="70" t="e">
        <f>VLOOKUP(B48,'коначна табела'!A9:AD998,14,FALSE)</f>
        <v>#N/A</v>
      </c>
      <c r="G48" s="110"/>
      <c r="H48" s="70" t="e">
        <f>VLOOKUP(B48,'коначна табела'!A9:AD998,11,FALSE)</f>
        <v>#N/A</v>
      </c>
      <c r="I48" s="74"/>
      <c r="J48" s="75" t="e">
        <f>VLOOKUP(B48,'коначна табела'!A9:AD998,17,FALSE)</f>
        <v>#N/A</v>
      </c>
      <c r="K48" s="69"/>
      <c r="L48" s="70" t="e">
        <f>VLOOKUP(B48,'коначна табела'!A9:AD998,6,FALSE)</f>
        <v>#N/A</v>
      </c>
      <c r="M48" s="73"/>
      <c r="N48" s="70" t="e">
        <f>VLOOKUP(B48,'коначна табела'!A9:AD998,26,FALSE)</f>
        <v>#N/A</v>
      </c>
      <c r="O48" s="108"/>
      <c r="P48" s="70" t="e">
        <f>VLOOKUP(B48,'коначна табела'!A9:AD998,29,FALSE)</f>
        <v>#N/A</v>
      </c>
      <c r="Q48" s="70" t="e">
        <f>VLOOKUP(B48,'коначна табела'!A9:AD998,30,FALSE)</f>
        <v>#N/A</v>
      </c>
    </row>
    <row r="49" spans="1:17" ht="12.75">
      <c r="A49" s="69">
        <v>41</v>
      </c>
      <c r="B49" s="105"/>
      <c r="C49" s="70"/>
      <c r="D49" s="70"/>
      <c r="E49" s="72" t="e">
        <f>VLOOKUP(B49,'коначна табела'!A9:AD998,2,FALSE)</f>
        <v>#N/A</v>
      </c>
      <c r="F49" s="70" t="e">
        <f>VLOOKUP(B49,'коначна табела'!A9:AD998,14,FALSE)</f>
        <v>#N/A</v>
      </c>
      <c r="G49" s="110"/>
      <c r="H49" s="70" t="e">
        <f>VLOOKUP(B49,'коначна табела'!A9:AD998,11,FALSE)</f>
        <v>#N/A</v>
      </c>
      <c r="I49" s="74"/>
      <c r="J49" s="75" t="e">
        <f>VLOOKUP(B49,'коначна табела'!A9:AD998,17,FALSE)</f>
        <v>#N/A</v>
      </c>
      <c r="K49" s="69"/>
      <c r="L49" s="70" t="e">
        <f>VLOOKUP(B49,'коначна табела'!A9:AD998,6,FALSE)</f>
        <v>#N/A</v>
      </c>
      <c r="M49" s="73"/>
      <c r="N49" s="70" t="e">
        <f>VLOOKUP(B49,'коначна табела'!A9:AD998,26,FALSE)</f>
        <v>#N/A</v>
      </c>
      <c r="O49" s="108"/>
      <c r="P49" s="70" t="e">
        <f>VLOOKUP(B49,'коначна табела'!A9:AD998,29,FALSE)</f>
        <v>#N/A</v>
      </c>
      <c r="Q49" s="70" t="e">
        <f>VLOOKUP(B49,'коначна табела'!A9:AD998,30,FALSE)</f>
        <v>#N/A</v>
      </c>
    </row>
    <row r="50" spans="1:17" ht="12.75">
      <c r="A50" s="77">
        <v>42</v>
      </c>
      <c r="B50" s="105"/>
      <c r="C50" s="70"/>
      <c r="D50" s="70"/>
      <c r="E50" s="72" t="e">
        <f>VLOOKUP(B50,'коначна табела'!A9:AD998,2,FALSE)</f>
        <v>#N/A</v>
      </c>
      <c r="F50" s="70" t="e">
        <f>VLOOKUP(B50,'коначна табела'!A9:AD998,14,FALSE)</f>
        <v>#N/A</v>
      </c>
      <c r="G50" s="110"/>
      <c r="H50" s="70" t="e">
        <f>VLOOKUP(B50,'коначна табела'!A9:AD998,11,FALSE)</f>
        <v>#N/A</v>
      </c>
      <c r="I50" s="74"/>
      <c r="J50" s="75" t="e">
        <f>VLOOKUP(B50,'коначна табела'!A9:AD998,17,FALSE)</f>
        <v>#N/A</v>
      </c>
      <c r="K50" s="69"/>
      <c r="L50" s="70" t="e">
        <f>VLOOKUP(B50,'коначна табела'!A9:AD998,6,FALSE)</f>
        <v>#N/A</v>
      </c>
      <c r="M50" s="73"/>
      <c r="N50" s="70" t="e">
        <f>VLOOKUP(B50,'коначна табела'!A9:AD998,26,FALSE)</f>
        <v>#N/A</v>
      </c>
      <c r="O50" s="108"/>
      <c r="P50" s="70" t="e">
        <f>VLOOKUP(B50,'коначна табела'!A9:AD998,29,FALSE)</f>
        <v>#N/A</v>
      </c>
      <c r="Q50" s="70" t="e">
        <f>VLOOKUP(B50,'коначна табела'!A9:AD998,30,FALSE)</f>
        <v>#N/A</v>
      </c>
    </row>
    <row r="51" spans="1:17" ht="12.75">
      <c r="A51" s="69">
        <v>43</v>
      </c>
      <c r="B51" s="105"/>
      <c r="C51" s="70"/>
      <c r="D51" s="70"/>
      <c r="E51" s="72" t="e">
        <f>VLOOKUP(B51,'коначна табела'!A9:AD998,2,FALSE)</f>
        <v>#N/A</v>
      </c>
      <c r="F51" s="70" t="e">
        <f>VLOOKUP(B51,'коначна табела'!A9:AD998,14,FALSE)</f>
        <v>#N/A</v>
      </c>
      <c r="G51" s="110"/>
      <c r="H51" s="70" t="e">
        <f>VLOOKUP(B51,'коначна табела'!A9:AD998,11,FALSE)</f>
        <v>#N/A</v>
      </c>
      <c r="I51" s="74"/>
      <c r="J51" s="75" t="e">
        <f>VLOOKUP(B51,'коначна табела'!A9:AD998,17,FALSE)</f>
        <v>#N/A</v>
      </c>
      <c r="K51" s="69"/>
      <c r="L51" s="70" t="e">
        <f>VLOOKUP(B51,'коначна табела'!A9:AD998,6,FALSE)</f>
        <v>#N/A</v>
      </c>
      <c r="M51" s="73"/>
      <c r="N51" s="70" t="e">
        <f>VLOOKUP(B51,'коначна табела'!A9:AD998,26,FALSE)</f>
        <v>#N/A</v>
      </c>
      <c r="O51" s="108"/>
      <c r="P51" s="70" t="e">
        <f>VLOOKUP(B51,'коначна табела'!A9:AD998,29,FALSE)</f>
        <v>#N/A</v>
      </c>
      <c r="Q51" s="70" t="e">
        <f>VLOOKUP(B51,'коначна табела'!A9:AD998,30,FALSE)</f>
        <v>#N/A</v>
      </c>
    </row>
    <row r="52" spans="1:17" ht="12.75">
      <c r="A52" s="69">
        <v>44</v>
      </c>
      <c r="B52" s="105"/>
      <c r="C52" s="70"/>
      <c r="D52" s="70"/>
      <c r="E52" s="72" t="e">
        <f>VLOOKUP(B52,'коначна табела'!A9:AD998,2,FALSE)</f>
        <v>#N/A</v>
      </c>
      <c r="F52" s="70" t="e">
        <f>VLOOKUP(B52,'коначна табела'!A9:AD998,14,FALSE)</f>
        <v>#N/A</v>
      </c>
      <c r="G52" s="110"/>
      <c r="H52" s="70" t="e">
        <f>VLOOKUP(B52,'коначна табела'!A9:AD998,11,FALSE)</f>
        <v>#N/A</v>
      </c>
      <c r="I52" s="74"/>
      <c r="J52" s="75" t="e">
        <f>VLOOKUP(B52,'коначна табела'!A9:AD998,17,FALSE)</f>
        <v>#N/A</v>
      </c>
      <c r="K52" s="69"/>
      <c r="L52" s="70" t="e">
        <f>VLOOKUP(B52,'коначна табела'!A9:AD998,6,FALSE)</f>
        <v>#N/A</v>
      </c>
      <c r="M52" s="73"/>
      <c r="N52" s="70" t="e">
        <f>VLOOKUP(B52,'коначна табела'!A9:AD998,26,FALSE)</f>
        <v>#N/A</v>
      </c>
      <c r="O52" s="108"/>
      <c r="P52" s="70" t="e">
        <f>VLOOKUP(B52,'коначна табела'!A9:AD998,29,FALSE)</f>
        <v>#N/A</v>
      </c>
      <c r="Q52" s="70" t="e">
        <f>VLOOKUP(B329,'коначна табела'!A9:AD998,30,FALSE)</f>
        <v>#N/A</v>
      </c>
    </row>
    <row r="53" spans="1:17" ht="12.75">
      <c r="A53" s="77">
        <v>45</v>
      </c>
      <c r="B53" s="105"/>
      <c r="C53" s="70"/>
      <c r="D53" s="70"/>
      <c r="E53" s="72" t="e">
        <f>VLOOKUP(B53,'коначна табела'!A9:AD998,2,FALSE)</f>
        <v>#N/A</v>
      </c>
      <c r="F53" s="70" t="e">
        <f>VLOOKUP(B53,'коначна табела'!A9:AD998,14,FALSE)</f>
        <v>#N/A</v>
      </c>
      <c r="G53" s="110"/>
      <c r="H53" s="70" t="e">
        <f>VLOOKUP(B53,'коначна табела'!A9:AD998,11,FALSE)</f>
        <v>#N/A</v>
      </c>
      <c r="I53" s="74"/>
      <c r="J53" s="75" t="e">
        <f>VLOOKUP(B53,'коначна табела'!A9:AD998,17,FALSE)</f>
        <v>#N/A</v>
      </c>
      <c r="K53" s="69"/>
      <c r="L53" s="70" t="e">
        <f>VLOOKUP(B53,'коначна табела'!A9:AD998,6,FALSE)</f>
        <v>#N/A</v>
      </c>
      <c r="M53" s="73"/>
      <c r="N53" s="70" t="e">
        <f>VLOOKUP(B53,'коначна табела'!A9:AD998,26,FALSE)</f>
        <v>#N/A</v>
      </c>
      <c r="O53" s="108"/>
      <c r="P53" s="70" t="e">
        <f>VLOOKUP(B53,'коначна табела'!A9:AD998,29,FALSE)</f>
        <v>#N/A</v>
      </c>
      <c r="Q53" s="70" t="e">
        <f>VLOOKUP(B53,'коначна табела'!A9:AD998,30,FALSE)</f>
        <v>#N/A</v>
      </c>
    </row>
    <row r="54" spans="1:17" ht="12.75">
      <c r="A54" s="69">
        <v>46</v>
      </c>
      <c r="B54" s="105"/>
      <c r="C54" s="70"/>
      <c r="D54" s="70"/>
      <c r="E54" s="72" t="e">
        <f>VLOOKUP(B54,'коначна табела'!A9:AD998,2,FALSE)</f>
        <v>#N/A</v>
      </c>
      <c r="F54" s="70" t="e">
        <f>VLOOKUP(B54,'коначна табела'!A9:AD998,14,FALSE)</f>
        <v>#N/A</v>
      </c>
      <c r="G54" s="110"/>
      <c r="H54" s="70" t="e">
        <f>VLOOKUP(B54,'коначна табела'!A9:AD998,11,FALSE)</f>
        <v>#N/A</v>
      </c>
      <c r="I54" s="74"/>
      <c r="J54" s="75" t="e">
        <f>VLOOKUP(B54,'коначна табела'!A9:AD998,17,FALSE)</f>
        <v>#N/A</v>
      </c>
      <c r="K54" s="69"/>
      <c r="L54" s="70" t="e">
        <f>VLOOKUP(B54,'коначна табела'!A9:AD998,6,FALSE)</f>
        <v>#N/A</v>
      </c>
      <c r="M54" s="73"/>
      <c r="N54" s="70" t="e">
        <f>VLOOKUP(B54,'коначна табела'!A9:AD998,26,FALSE)</f>
        <v>#N/A</v>
      </c>
      <c r="O54" s="108"/>
      <c r="P54" s="70" t="e">
        <f>VLOOKUP(B54,'коначна табела'!A9:AD998,29,FALSE)</f>
        <v>#N/A</v>
      </c>
      <c r="Q54" s="70" t="e">
        <f>VLOOKUP(B54,'коначна табела'!A9:AD998,30,FALSE)</f>
        <v>#N/A</v>
      </c>
    </row>
    <row r="55" spans="1:17" ht="12.75">
      <c r="A55" s="69">
        <v>47</v>
      </c>
      <c r="B55" s="105"/>
      <c r="C55" s="70"/>
      <c r="D55" s="70"/>
      <c r="E55" s="72" t="e">
        <f>VLOOKUP(B55,'коначна табела'!A9:AD998,2,FALSE)</f>
        <v>#N/A</v>
      </c>
      <c r="F55" s="70" t="e">
        <f>VLOOKUP(B55,'коначна табела'!A9:AD998,14,FALSE)</f>
        <v>#N/A</v>
      </c>
      <c r="G55" s="110"/>
      <c r="H55" s="70" t="e">
        <f>VLOOKUP(B55,'коначна табела'!A9:AD998,11,FALSE)</f>
        <v>#N/A</v>
      </c>
      <c r="I55" s="74"/>
      <c r="J55" s="75" t="e">
        <f>VLOOKUP(B55,'коначна табела'!A9:AD998,17,FALSE)</f>
        <v>#N/A</v>
      </c>
      <c r="K55" s="69"/>
      <c r="L55" s="70" t="e">
        <f>VLOOKUP(B55,'коначна табела'!A9:AD998,6,FALSE)</f>
        <v>#N/A</v>
      </c>
      <c r="M55" s="73"/>
      <c r="N55" s="70" t="e">
        <f>VLOOKUP(B55,'коначна табела'!A9:AD998,26,FALSE)</f>
        <v>#N/A</v>
      </c>
      <c r="O55" s="108"/>
      <c r="P55" s="70" t="e">
        <f>VLOOKUP(B55,'коначна табела'!A9:AD998,29,FALSE)</f>
        <v>#N/A</v>
      </c>
      <c r="Q55" s="70" t="e">
        <f>VLOOKUP(B55,'коначна табела'!A9:AD998,30,FALSE)</f>
        <v>#N/A</v>
      </c>
    </row>
    <row r="56" spans="1:17" ht="12.75">
      <c r="A56" s="77">
        <v>48</v>
      </c>
      <c r="B56" s="105"/>
      <c r="C56" s="70"/>
      <c r="D56" s="70"/>
      <c r="E56" s="72" t="e">
        <f>VLOOKUP(B56,'коначна табела'!A9:AD998,2,FALSE)</f>
        <v>#N/A</v>
      </c>
      <c r="F56" s="70" t="e">
        <f>VLOOKUP(B56,'коначна табела'!A9:AD998,14,FALSE)</f>
        <v>#N/A</v>
      </c>
      <c r="G56" s="110"/>
      <c r="H56" s="70" t="e">
        <f>VLOOKUP(B56,'коначна табела'!A9:AD998,11,FALSE)</f>
        <v>#N/A</v>
      </c>
      <c r="I56" s="74"/>
      <c r="J56" s="75" t="e">
        <f>VLOOKUP(B56,'коначна табела'!A9:AD998,17,FALSE)</f>
        <v>#N/A</v>
      </c>
      <c r="K56" s="69"/>
      <c r="L56" s="70" t="e">
        <f>VLOOKUP(B56,'коначна табела'!A9:AD998,6,FALSE)</f>
        <v>#N/A</v>
      </c>
      <c r="M56" s="73"/>
      <c r="N56" s="70" t="e">
        <f>VLOOKUP(B56,'коначна табела'!A9:AD998,26,FALSE)</f>
        <v>#N/A</v>
      </c>
      <c r="O56" s="108"/>
      <c r="P56" s="70" t="e">
        <f>VLOOKUP(B56,'коначна табела'!A9:AD998,29,FALSE)</f>
        <v>#N/A</v>
      </c>
      <c r="Q56" s="70" t="e">
        <f>VLOOKUP(B56,'коначна табела'!A9:AD998,30,FALSE)</f>
        <v>#N/A</v>
      </c>
    </row>
    <row r="57" spans="1:17" ht="12.75">
      <c r="A57" s="69">
        <v>49</v>
      </c>
      <c r="B57" s="105"/>
      <c r="C57" s="70"/>
      <c r="D57" s="70"/>
      <c r="E57" s="72" t="e">
        <f>VLOOKUP(B57,'коначна табела'!A9:AD998,2,FALSE)</f>
        <v>#N/A</v>
      </c>
      <c r="F57" s="70" t="e">
        <f>VLOOKUP(B57,'коначна табела'!A9:AD998,14,FALSE)</f>
        <v>#N/A</v>
      </c>
      <c r="G57" s="110"/>
      <c r="H57" s="70" t="e">
        <f>VLOOKUP(B57,'коначна табела'!A9:AD998,11,FALSE)</f>
        <v>#N/A</v>
      </c>
      <c r="I57" s="74"/>
      <c r="J57" s="75" t="e">
        <f>VLOOKUP(B57,'коначна табела'!A9:AD998,17,FALSE)</f>
        <v>#N/A</v>
      </c>
      <c r="K57" s="69"/>
      <c r="L57" s="70" t="e">
        <f>VLOOKUP(B57,'коначна табела'!A9:AD998,6,FALSE)</f>
        <v>#N/A</v>
      </c>
      <c r="M57" s="73"/>
      <c r="N57" s="70" t="e">
        <f>VLOOKUP(B57,'коначна табела'!A9:AD998,26,FALSE)</f>
        <v>#N/A</v>
      </c>
      <c r="O57" s="108"/>
      <c r="P57" s="70" t="e">
        <f>VLOOKUP(B57,'коначна табела'!A9:AD998,29,FALSE)</f>
        <v>#N/A</v>
      </c>
      <c r="Q57" s="70" t="e">
        <f>VLOOKUP(B57,'коначна табела'!A9:AD998,30,FALSE)</f>
        <v>#N/A</v>
      </c>
    </row>
    <row r="58" spans="1:17" ht="12.75">
      <c r="A58" s="69">
        <v>50</v>
      </c>
      <c r="B58" s="105"/>
      <c r="C58" s="70"/>
      <c r="D58" s="70"/>
      <c r="E58" s="72" t="e">
        <f>VLOOKUP(B58,'коначна табела'!A9:AD998,2,FALSE)</f>
        <v>#N/A</v>
      </c>
      <c r="F58" s="70" t="e">
        <f>VLOOKUP(B58,'коначна табела'!A9:AD998,14,FALSE)</f>
        <v>#N/A</v>
      </c>
      <c r="G58" s="110"/>
      <c r="H58" s="70" t="e">
        <f>VLOOKUP(B58,'коначна табела'!A9:AD998,11,FALSE)</f>
        <v>#N/A</v>
      </c>
      <c r="I58" s="74"/>
      <c r="J58" s="75" t="e">
        <f>VLOOKUP(B58,'коначна табела'!A9:AD998,17,FALSE)</f>
        <v>#N/A</v>
      </c>
      <c r="K58" s="69"/>
      <c r="L58" s="70" t="e">
        <f>VLOOKUP(B58,'коначна табела'!A9:AD998,6,FALSE)</f>
        <v>#N/A</v>
      </c>
      <c r="M58" s="73"/>
      <c r="N58" s="70" t="e">
        <f>VLOOKUP(B58,'коначна табела'!A9:AD998,26,FALSE)</f>
        <v>#N/A</v>
      </c>
      <c r="O58" s="108"/>
      <c r="P58" s="70" t="e">
        <f>VLOOKUP(B58,'коначна табела'!A9:AD998,29,FALSE)</f>
        <v>#N/A</v>
      </c>
      <c r="Q58" s="70" t="e">
        <f>VLOOKUP(B58,'коначна табела'!A9:AD998,30,FALSE)</f>
        <v>#N/A</v>
      </c>
    </row>
    <row r="59" spans="1:17" ht="12.75">
      <c r="A59" s="77"/>
      <c r="B59" s="105"/>
      <c r="C59" s="70"/>
      <c r="D59" s="70"/>
      <c r="E59" s="72"/>
      <c r="F59" s="70"/>
      <c r="G59" s="110"/>
      <c r="H59" s="70"/>
      <c r="I59" s="74"/>
      <c r="J59" s="75"/>
      <c r="K59" s="69"/>
      <c r="L59" s="70"/>
      <c r="M59" s="73"/>
      <c r="N59" s="70"/>
      <c r="O59" s="109"/>
      <c r="P59" s="70"/>
      <c r="Q59" s="70"/>
    </row>
    <row r="60" spans="1:17" ht="12.75">
      <c r="A60" s="77"/>
      <c r="B60" s="105"/>
      <c r="C60" s="70"/>
      <c r="D60" s="70"/>
      <c r="E60" s="72"/>
      <c r="F60" s="70"/>
      <c r="G60" s="110"/>
      <c r="H60" s="70"/>
      <c r="I60" s="74"/>
      <c r="J60" s="75"/>
      <c r="K60" s="69"/>
      <c r="L60" s="70"/>
      <c r="M60" s="73"/>
      <c r="N60" s="70"/>
      <c r="O60" s="108"/>
      <c r="P60" s="70"/>
      <c r="Q60" s="70"/>
    </row>
    <row r="61" spans="1:17" ht="12.75">
      <c r="A61" s="77"/>
      <c r="B61" s="105"/>
      <c r="C61" s="70"/>
      <c r="D61" s="70"/>
      <c r="E61" s="72"/>
      <c r="F61" s="70"/>
      <c r="G61" s="110"/>
      <c r="H61" s="70"/>
      <c r="I61" s="74"/>
      <c r="J61" s="75"/>
      <c r="K61" s="69"/>
      <c r="L61" s="70"/>
      <c r="M61" s="73"/>
      <c r="N61" s="70"/>
      <c r="O61" s="108"/>
      <c r="P61" s="70"/>
      <c r="Q61" s="70"/>
    </row>
    <row r="62" spans="1:17" ht="12.75">
      <c r="A62" s="77"/>
      <c r="B62" s="105"/>
      <c r="C62" s="70"/>
      <c r="D62" s="70"/>
      <c r="E62" s="72"/>
      <c r="F62" s="70"/>
      <c r="G62" s="110"/>
      <c r="H62" s="70"/>
      <c r="I62" s="74"/>
      <c r="J62" s="75"/>
      <c r="K62" s="69"/>
      <c r="L62" s="70"/>
      <c r="M62" s="73"/>
      <c r="N62" s="70"/>
      <c r="O62" s="108"/>
      <c r="P62" s="70"/>
      <c r="Q62" s="70"/>
    </row>
    <row r="63" spans="1:17" ht="12.75">
      <c r="A63" s="77"/>
      <c r="B63" s="105"/>
      <c r="C63" s="70"/>
      <c r="D63" s="70"/>
      <c r="E63" s="72"/>
      <c r="F63" s="70"/>
      <c r="G63" s="110"/>
      <c r="H63" s="70"/>
      <c r="I63" s="74"/>
      <c r="J63" s="75"/>
      <c r="K63" s="69"/>
      <c r="L63" s="70"/>
      <c r="M63" s="73"/>
      <c r="N63" s="70"/>
      <c r="O63" s="73"/>
      <c r="P63" s="70"/>
      <c r="Q63" s="70"/>
    </row>
    <row r="65" spans="3:16" ht="34.5">
      <c r="C65" s="403" t="s">
        <v>57</v>
      </c>
      <c r="D65" s="403"/>
      <c r="E65" s="403"/>
      <c r="F65" s="78" t="s">
        <v>58</v>
      </c>
      <c r="G65" s="78" t="s">
        <v>59</v>
      </c>
      <c r="H65" s="78" t="s">
        <v>60</v>
      </c>
      <c r="I65" s="78" t="s">
        <v>61</v>
      </c>
      <c r="J65" s="79"/>
      <c r="K65" s="46"/>
      <c r="L65" s="46"/>
      <c r="M65" s="46"/>
      <c r="N65" s="46"/>
      <c r="O65" s="46"/>
      <c r="P65" s="46"/>
    </row>
    <row r="66" spans="3:16" ht="12.75">
      <c r="C66" s="80" t="s">
        <v>62</v>
      </c>
      <c r="D66" s="80"/>
      <c r="E66" s="81" t="s">
        <v>63</v>
      </c>
      <c r="F66" s="82">
        <v>42</v>
      </c>
      <c r="G66" s="82"/>
      <c r="H66" s="82"/>
      <c r="I66" s="83"/>
      <c r="J66" s="46"/>
      <c r="K66" s="46"/>
      <c r="L66" s="46"/>
      <c r="M66" s="46"/>
      <c r="N66" s="46"/>
      <c r="O66" s="45" t="s">
        <v>64</v>
      </c>
      <c r="P66" s="46"/>
    </row>
    <row r="67" spans="3:16" ht="12.75">
      <c r="C67" s="80" t="s">
        <v>62</v>
      </c>
      <c r="D67" s="80"/>
      <c r="E67" s="81" t="s">
        <v>65</v>
      </c>
      <c r="F67" s="84"/>
      <c r="G67" s="85"/>
      <c r="H67" s="84"/>
      <c r="I67" s="84"/>
      <c r="J67" s="46"/>
      <c r="K67" s="46"/>
      <c r="L67" s="46"/>
      <c r="M67" s="46"/>
      <c r="N67" s="46"/>
      <c r="O67" s="46"/>
      <c r="P67" s="46"/>
    </row>
  </sheetData>
  <sheetProtection/>
  <mergeCells count="13">
    <mergeCell ref="M8:O8"/>
    <mergeCell ref="P8:P9"/>
    <mergeCell ref="Q8:Q9"/>
    <mergeCell ref="C65:E65"/>
    <mergeCell ref="E5:J6"/>
    <mergeCell ref="A8:A9"/>
    <mergeCell ref="B8:B9"/>
    <mergeCell ref="C8:C9"/>
    <mergeCell ref="D8:D9"/>
    <mergeCell ref="E8:E9"/>
    <mergeCell ref="F8:G8"/>
    <mergeCell ref="H8:I8"/>
    <mergeCell ref="J8:K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3" sqref="A13"/>
    </sheetView>
  </sheetViews>
  <sheetFormatPr defaultColWidth="9.140625" defaultRowHeight="12.75"/>
  <cols>
    <col min="5" max="5" width="22.140625" style="0" customWidth="1"/>
    <col min="15" max="15" width="9.8515625" style="0" customWidth="1"/>
    <col min="17" max="17" width="19.2812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196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406</v>
      </c>
      <c r="L5" s="46"/>
      <c r="M5" s="60"/>
      <c r="N5" s="61"/>
      <c r="O5" s="62"/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 t="s">
        <v>143</v>
      </c>
      <c r="C10" s="70"/>
      <c r="D10" s="70"/>
      <c r="E10" s="72" t="str">
        <f>VLOOKUP(B10,'коначна табела'!A9:AD998,2,FALSE)</f>
        <v>Чупић Ивана                      </v>
      </c>
      <c r="F10" s="70">
        <f>VLOOKUP(B10,'коначна табела'!A9:AD998,14,FALSE)</f>
        <v>11.25</v>
      </c>
      <c r="G10" s="110"/>
      <c r="H10" s="70">
        <f>VLOOKUP(B10,'коначна табела'!A9:AD998,11,FALSE)</f>
        <v>47.6</v>
      </c>
      <c r="I10" s="74"/>
      <c r="J10" s="75">
        <f>VLOOKUP(B10,'коначна табела'!A9:AD998,17,FALSE)</f>
        <v>0</v>
      </c>
      <c r="K10" s="69"/>
      <c r="L10" s="70">
        <f>VLOOKUP(B10,'коначна табела'!A9:AD998,6,FALSE)</f>
        <v>2</v>
      </c>
      <c r="M10" s="73"/>
      <c r="N10" s="70">
        <f>VLOOKUP(B10,'коначна табела'!A9:AD998,26,FALSE)</f>
        <v>11.25</v>
      </c>
      <c r="O10" s="173" t="s">
        <v>405</v>
      </c>
      <c r="P10" s="70">
        <f>VLOOKUP(B10,'коначна табела'!A9:AD998,29,FALSE)</f>
        <v>72.1</v>
      </c>
      <c r="Q10" s="70" t="str">
        <f>VLOOKUP(B10,'коначна табела'!A9:AD998,30,FALSE)</f>
        <v>8/Ц (врло добар)</v>
      </c>
    </row>
    <row r="11" spans="1:17" ht="12.75">
      <c r="A11" s="77">
        <v>2</v>
      </c>
      <c r="B11" s="105" t="s">
        <v>137</v>
      </c>
      <c r="C11" s="70"/>
      <c r="D11" s="66"/>
      <c r="E11" s="72" t="str">
        <f>VLOOKUP(B11,'коначна табела'!A9:AD998,2,FALSE)</f>
        <v>Билић Данијела              </v>
      </c>
      <c r="F11" s="70">
        <f>VLOOKUP(B11,'коначна табела'!A9:AD998,14,FALSE)</f>
        <v>10.65</v>
      </c>
      <c r="G11" s="110"/>
      <c r="H11" s="70">
        <f>VLOOKUP(B11,'коначна табела'!A9:AD998,11,FALSE)</f>
        <v>53.6</v>
      </c>
      <c r="I11" s="74"/>
      <c r="J11" s="75">
        <f>VLOOKUP(B11,'коначна табела'!A9:AD998,17,FALSE)</f>
        <v>0</v>
      </c>
      <c r="K11" s="69"/>
      <c r="L11" s="70">
        <f>VLOOKUP(B11,'коначна табела'!A9:AD998,6,FALSE)</f>
        <v>7</v>
      </c>
      <c r="M11" s="73"/>
      <c r="N11" s="70">
        <f>VLOOKUP(B11,'коначна табела'!A9:AD998,26,FALSE)</f>
        <v>10.65</v>
      </c>
      <c r="O11" s="173" t="s">
        <v>405</v>
      </c>
      <c r="P11" s="70">
        <f>VLOOKUP(B11,'коначна табела'!A9:AD998,29,FALSE)</f>
        <v>81.9</v>
      </c>
      <c r="Q11" s="70" t="str">
        <f>VLOOKUP(B11,'коначна табела'!A9:AD998,30,FALSE)</f>
        <v>9/Б (одличан)</v>
      </c>
    </row>
    <row r="13" spans="3:16" ht="34.5">
      <c r="C13" s="403" t="s">
        <v>57</v>
      </c>
      <c r="D13" s="403"/>
      <c r="E13" s="403"/>
      <c r="F13" s="78" t="s">
        <v>58</v>
      </c>
      <c r="G13" s="78" t="s">
        <v>59</v>
      </c>
      <c r="H13" s="78" t="s">
        <v>60</v>
      </c>
      <c r="I13" s="78" t="s">
        <v>61</v>
      </c>
      <c r="J13" s="79"/>
      <c r="K13" s="46"/>
      <c r="L13" s="46"/>
      <c r="M13" s="46"/>
      <c r="N13" s="46"/>
      <c r="O13" s="46"/>
      <c r="P13" s="46"/>
    </row>
    <row r="14" spans="3:16" ht="12.75">
      <c r="C14" s="80" t="s">
        <v>62</v>
      </c>
      <c r="D14" s="80"/>
      <c r="E14" s="81" t="s">
        <v>63</v>
      </c>
      <c r="F14" s="82">
        <v>2</v>
      </c>
      <c r="G14" s="82">
        <v>2</v>
      </c>
      <c r="H14" s="82">
        <v>2</v>
      </c>
      <c r="I14" s="83">
        <v>8.5</v>
      </c>
      <c r="J14" s="46"/>
      <c r="K14" s="46"/>
      <c r="L14" s="46"/>
      <c r="M14" s="46"/>
      <c r="N14" s="46"/>
      <c r="O14" s="45" t="s">
        <v>64</v>
      </c>
      <c r="P14" s="46"/>
    </row>
    <row r="15" spans="3:16" ht="12.75">
      <c r="C15" s="80" t="s">
        <v>62</v>
      </c>
      <c r="D15" s="80"/>
      <c r="E15" s="81" t="s">
        <v>65</v>
      </c>
      <c r="F15" s="84"/>
      <c r="G15" s="85"/>
      <c r="H15" s="84"/>
      <c r="I15" s="84"/>
      <c r="J15" s="46"/>
      <c r="K15" s="46"/>
      <c r="L15" s="46"/>
      <c r="M15" s="46"/>
      <c r="N15" s="46"/>
      <c r="O15" s="46"/>
      <c r="P15" s="46"/>
    </row>
  </sheetData>
  <sheetProtection/>
  <mergeCells count="13">
    <mergeCell ref="C13:E13"/>
    <mergeCell ref="E5:J6"/>
    <mergeCell ref="A8:A9"/>
    <mergeCell ref="B8:B9"/>
    <mergeCell ref="C8:C9"/>
    <mergeCell ref="D8:D9"/>
    <mergeCell ref="E8:E9"/>
    <mergeCell ref="F8:G8"/>
    <mergeCell ref="H8:I8"/>
    <mergeCell ref="J8:K8"/>
    <mergeCell ref="M8:O8"/>
    <mergeCell ref="P8:P9"/>
    <mergeCell ref="Q8:Q9"/>
  </mergeCells>
  <printOptions/>
  <pageMargins left="0" right="0" top="0.75" bottom="0" header="0" footer="0"/>
  <pageSetup fitToHeight="1" fitToWidth="1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PageLayoutView="0" workbookViewId="0" topLeftCell="A1">
      <selection activeCell="N66" sqref="N66"/>
    </sheetView>
  </sheetViews>
  <sheetFormatPr defaultColWidth="9.140625" defaultRowHeight="12.75"/>
  <cols>
    <col min="5" max="5" width="22.140625" style="0" customWidth="1"/>
    <col min="17" max="17" width="20.5742187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196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242" t="s">
        <v>491</v>
      </c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3.5" customHeight="1">
      <c r="A10" s="69">
        <v>1</v>
      </c>
      <c r="B10" s="105" t="s">
        <v>486</v>
      </c>
      <c r="C10" s="70"/>
      <c r="D10" s="70"/>
      <c r="E10" s="72" t="str">
        <f>VLOOKUP(B10,'коначна табела'!A9:AD998,2,FALSE)</f>
        <v>Лазаревић Милош</v>
      </c>
      <c r="F10" s="70">
        <f>VLOOKUP(B10,'коначна табела'!A9:AD998,14,FALSE)</f>
        <v>9.9</v>
      </c>
      <c r="G10" s="110"/>
      <c r="H10" s="70">
        <f>VLOOKUP(B10,'коначна табела'!A9:AD998,11,FALSE)</f>
        <v>38.400000000000006</v>
      </c>
      <c r="I10" s="74"/>
      <c r="J10" s="75">
        <f>VLOOKUP(B10,'коначна табела'!A9:AD998,17,FALSE)</f>
        <v>0</v>
      </c>
      <c r="K10" s="69"/>
      <c r="L10" s="70">
        <f>VLOOKUP(B10,'коначна табела'!A9:AD998,6,FALSE)</f>
        <v>0</v>
      </c>
      <c r="M10" s="73"/>
      <c r="N10" s="70">
        <f>VLOOKUP(B10,'коначна табела'!A9:AD998,26,FALSE)</f>
        <v>9.9</v>
      </c>
      <c r="O10" s="142"/>
      <c r="P10" s="70">
        <f>VLOOKUP(B10,'коначна табела'!A9:AD998,29,FALSE)</f>
        <v>58.2</v>
      </c>
      <c r="Q10" s="70" t="str">
        <f>VLOOKUP(B10,'коначна табела'!A9:AD998,30,FALSE)</f>
        <v>6/Е (довољан)</v>
      </c>
    </row>
    <row r="11" spans="1:17" ht="12.75">
      <c r="A11" s="77">
        <v>2</v>
      </c>
      <c r="B11" s="105" t="s">
        <v>487</v>
      </c>
      <c r="C11" s="70"/>
      <c r="D11" s="66"/>
      <c r="E11" s="72" t="str">
        <f>VLOOKUP(B11,'коначна табела'!A9:AD998,2,FALSE)</f>
        <v>Кондић Марко</v>
      </c>
      <c r="F11" s="70">
        <f>VLOOKUP(B11,'коначна табела'!A9:AD998,14,FALSE)</f>
        <v>9</v>
      </c>
      <c r="G11" s="110"/>
      <c r="H11" s="70">
        <f>VLOOKUP(B11,'коначна табела'!A9:AD998,11,FALSE)</f>
        <v>40.65</v>
      </c>
      <c r="I11" s="74"/>
      <c r="J11" s="75">
        <f>VLOOKUP(B11,'коначна табела'!A9:AD998,17,FALSE)</f>
        <v>0</v>
      </c>
      <c r="K11" s="69"/>
      <c r="L11" s="70">
        <f>VLOOKUP(B11,'коначна табела'!A9:AD998,6,FALSE)</f>
        <v>3</v>
      </c>
      <c r="M11" s="73"/>
      <c r="N11" s="70">
        <f>VLOOKUP(B11,'коначна табела'!A9:AD998,26,FALSE)</f>
        <v>9</v>
      </c>
      <c r="O11" s="142"/>
      <c r="P11" s="70">
        <f>VLOOKUP(B11,'коначна табела'!A9:AD998,29,FALSE)</f>
        <v>61.65</v>
      </c>
      <c r="Q11" s="70" t="str">
        <f>VLOOKUP(B11,'коначна табела'!A9:AD998,30,FALSE)</f>
        <v>7/Д (добар)</v>
      </c>
    </row>
    <row r="12" spans="1:17" ht="12.75">
      <c r="A12" s="69">
        <v>3</v>
      </c>
      <c r="B12" s="105" t="s">
        <v>488</v>
      </c>
      <c r="C12" s="70"/>
      <c r="D12" s="70"/>
      <c r="E12" s="72" t="str">
        <f>VLOOKUP(B12,'коначна табела'!A9:AD998,2,FALSE)</f>
        <v>Исламчевић Адмир</v>
      </c>
      <c r="F12" s="70">
        <f>VLOOKUP(B12,'коначна табела'!A9:AD998,14,FALSE)</f>
        <v>9.5</v>
      </c>
      <c r="G12" s="110"/>
      <c r="H12" s="70">
        <f>VLOOKUP(B12,'коначна табела'!A9:AD998,11,FALSE)</f>
        <v>58.45</v>
      </c>
      <c r="I12" s="74"/>
      <c r="J12" s="75">
        <f>VLOOKUP(B12,'коначна табела'!A9:AD998,17,FALSE)</f>
        <v>0</v>
      </c>
      <c r="K12" s="69"/>
      <c r="L12" s="70">
        <f>VLOOKUP(B12,'коначна табела'!A9:AD998,6,FALSE)</f>
        <v>8</v>
      </c>
      <c r="M12" s="73"/>
      <c r="N12" s="70">
        <f>VLOOKUP(B12,'коначна табела'!A9:AD998,26,FALSE)</f>
        <v>9.5</v>
      </c>
      <c r="O12" s="142"/>
      <c r="P12" s="70">
        <f>VLOOKUP(B12,'коначна табела'!A9:AD998,29,FALSE)</f>
        <v>85.45</v>
      </c>
      <c r="Q12" s="70" t="str">
        <f>VLOOKUP(B12,'коначна табела'!A9:AD998,30,FALSE)</f>
        <v>9/Б (одличан)</v>
      </c>
    </row>
    <row r="13" spans="1:17" ht="12.75">
      <c r="A13" s="69">
        <v>4</v>
      </c>
      <c r="B13" s="105" t="s">
        <v>327</v>
      </c>
      <c r="C13" s="70"/>
      <c r="D13" s="70"/>
      <c r="E13" s="72" t="str">
        <f>VLOOKUP(B13,'коначна табела'!A9:AD998,2,FALSE)</f>
        <v>Кајтез Владимир</v>
      </c>
      <c r="F13" s="70">
        <f>VLOOKUP(B13,'коначна табела'!A9:AD998,14,FALSE)</f>
        <v>4.5</v>
      </c>
      <c r="G13" s="110"/>
      <c r="H13" s="70">
        <f>VLOOKUP(B13,'коначна табела'!A9:AD998,11,FALSE)</f>
        <v>43.599999999999994</v>
      </c>
      <c r="I13" s="74"/>
      <c r="J13" s="75">
        <f>VLOOKUP(B13,'коначна табела'!A9:AD998,17,FALSE)</f>
        <v>0</v>
      </c>
      <c r="K13" s="69"/>
      <c r="L13" s="70">
        <f>VLOOKUP(B13,'коначна табела'!A9:AD998,6,FALSE)</f>
        <v>5</v>
      </c>
      <c r="M13" s="73"/>
      <c r="N13" s="70">
        <f>VLOOKUP(B13,'коначна табела'!A9:AD998,26,FALSE)</f>
        <v>9</v>
      </c>
      <c r="O13" s="108"/>
      <c r="P13" s="70">
        <f>VLOOKUP(B13,'коначна табела'!A9:AD998,29,FALSE)</f>
        <v>62.099999999999994</v>
      </c>
      <c r="Q13" s="70" t="str">
        <f>VLOOKUP(B13,'коначна табела'!A9:AD998,30,FALSE)</f>
        <v>7/Д (добар)</v>
      </c>
    </row>
    <row r="14" spans="1:17" ht="12.75">
      <c r="A14" s="77">
        <v>5</v>
      </c>
      <c r="B14" s="105" t="s">
        <v>471</v>
      </c>
      <c r="C14" s="70"/>
      <c r="D14" s="70"/>
      <c r="E14" s="72" t="str">
        <f>VLOOKUP(B14,'коначна табела'!A10:AD999,2,FALSE)</f>
        <v>Хрустић Аљоша</v>
      </c>
      <c r="F14" s="70">
        <f>VLOOKUP(B14,'коначна табела'!A9:AD998,14,FALSE)</f>
        <v>4.35</v>
      </c>
      <c r="G14" s="110"/>
      <c r="H14" s="70">
        <f>VLOOKUP(B14,'коначна табела'!A9:AD998,11,FALSE)</f>
        <v>32.400000000000006</v>
      </c>
      <c r="I14" s="74"/>
      <c r="J14" s="75">
        <f>VLOOKUP(B14,'коначна табела'!A9:AD998,17,FALSE)</f>
        <v>0</v>
      </c>
      <c r="K14" s="69"/>
      <c r="L14" s="70">
        <f>VLOOKUP(B14,'коначна табела'!A9:AD998,6,FALSE)</f>
        <v>6</v>
      </c>
      <c r="M14" s="73"/>
      <c r="N14" s="70">
        <f>VLOOKUP(B14,'коначна табела'!A9:AD998,26,FALSE)</f>
        <v>8.4</v>
      </c>
      <c r="O14" s="108"/>
      <c r="P14" s="70">
        <f>VLOOKUP(B14,'коначна табела'!A9:AD998,29,FALSE)</f>
        <v>51.150000000000006</v>
      </c>
      <c r="Q14" s="70" t="str">
        <f>VLOOKUP(B14,'коначна табела'!A9:AD998,30,FALSE)</f>
        <v>6/Е (довољан)</v>
      </c>
    </row>
    <row r="15" spans="1:17" ht="12.75">
      <c r="A15" s="69">
        <v>6</v>
      </c>
      <c r="B15" s="105" t="s">
        <v>365</v>
      </c>
      <c r="C15" s="70"/>
      <c r="D15" s="70"/>
      <c r="E15" s="72" t="e">
        <f>VLOOKUP(B15,'коначна табела'!A9:AD998,2,FALSE)</f>
        <v>#N/A</v>
      </c>
      <c r="F15" s="70" t="e">
        <f>VLOOKUP(B15,'коначна табела'!A9:AD998,14,FALSE)</f>
        <v>#N/A</v>
      </c>
      <c r="G15" s="110"/>
      <c r="H15" s="70" t="e">
        <f>VLOOKUP(B15,'коначна табела'!A9:AD998,11,FALSE)</f>
        <v>#N/A</v>
      </c>
      <c r="I15" s="74"/>
      <c r="J15" s="75" t="e">
        <f>VLOOKUP(B15,'коначна табела'!A9:AD998,17,FALSE)</f>
        <v>#N/A</v>
      </c>
      <c r="K15" s="69"/>
      <c r="L15" s="70" t="e">
        <f>VLOOKUP(B15,'коначна табела'!A9:AD998,6,FALSE)</f>
        <v>#N/A</v>
      </c>
      <c r="M15" s="73"/>
      <c r="N15" s="70" t="e">
        <f>VLOOKUP(B15,'коначна табела'!A9:AD998,26,FALSE)</f>
        <v>#N/A</v>
      </c>
      <c r="O15" s="108"/>
      <c r="P15" s="70" t="e">
        <f>VLOOKUP(B15,'коначна табела'!A9:AD998,29,FALSE)</f>
        <v>#N/A</v>
      </c>
      <c r="Q15" s="70" t="e">
        <f>VLOOKUP(B15,'коначна табела'!A9:AD998,30,FALSE)</f>
        <v>#N/A</v>
      </c>
    </row>
    <row r="16" spans="1:17" ht="12.75">
      <c r="A16" s="69">
        <v>7</v>
      </c>
      <c r="B16" s="105" t="s">
        <v>490</v>
      </c>
      <c r="C16" s="70"/>
      <c r="D16" s="70"/>
      <c r="E16" s="72" t="str">
        <f>VLOOKUP(B16,'коначна табела'!A9:AD998,2,FALSE)</f>
        <v>Пилић Слободанка</v>
      </c>
      <c r="F16" s="70">
        <f>VLOOKUP(B16,'коначна табела'!A9:AD998,14,FALSE)</f>
        <v>9.6</v>
      </c>
      <c r="G16" s="110"/>
      <c r="H16" s="70">
        <f>VLOOKUP(B16,'коначна табела'!A9:AD998,11,FALSE)</f>
        <v>38</v>
      </c>
      <c r="I16" s="74"/>
      <c r="J16" s="75">
        <f>VLOOKUP(B16,'коначна табела'!A9:AD998,17,FALSE)</f>
        <v>0</v>
      </c>
      <c r="K16" s="69"/>
      <c r="L16" s="70">
        <f>VLOOKUP(B16,'коначна табела'!A9:AD998,6,FALSE)</f>
        <v>8</v>
      </c>
      <c r="M16" s="73"/>
      <c r="N16" s="70">
        <f>VLOOKUP(B16,'коначна табела'!A9:AD998,26,FALSE)</f>
        <v>9.6</v>
      </c>
      <c r="O16" s="108"/>
      <c r="P16" s="70">
        <f>VLOOKUP(B16,'коначна табела'!A9:AD998,29,FALSE)</f>
        <v>65.2</v>
      </c>
      <c r="Q16" s="70" t="str">
        <f>VLOOKUP(B16,'коначна табела'!A9:AD998,30,FALSE)</f>
        <v>7/Д (добар)</v>
      </c>
    </row>
    <row r="17" spans="1:17" ht="12.75" hidden="1">
      <c r="A17" s="77">
        <v>8</v>
      </c>
      <c r="B17" s="105"/>
      <c r="C17" s="70"/>
      <c r="D17" s="70"/>
      <c r="E17" s="72" t="e">
        <f>VLOOKUP(B17,'коначна табела'!A9:AD998,2,FALSE)</f>
        <v>#N/A</v>
      </c>
      <c r="F17" s="70" t="e">
        <f>VLOOKUP(B17,'коначна табела'!A9:AD998,14,FALSE)</f>
        <v>#N/A</v>
      </c>
      <c r="G17" s="110"/>
      <c r="H17" s="70" t="e">
        <f>VLOOKUP(B17,'коначна табела'!A9:AD998,11,FALSE)</f>
        <v>#N/A</v>
      </c>
      <c r="I17" s="74"/>
      <c r="J17" s="75" t="e">
        <f>VLOOKUP(B17,'коначна табела'!A9:AD998,17,FALSE)</f>
        <v>#N/A</v>
      </c>
      <c r="K17" s="69"/>
      <c r="L17" s="70" t="e">
        <f>VLOOKUP(B17,'коначна табела'!A9:AD998,6,FALSE)</f>
        <v>#N/A</v>
      </c>
      <c r="M17" s="73"/>
      <c r="N17" s="70" t="e">
        <f>VLOOKUP(B17,'коначна табела'!A9:AD998,26,FALSE)</f>
        <v>#N/A</v>
      </c>
      <c r="O17" s="108"/>
      <c r="P17" s="70" t="e">
        <f>VLOOKUP(B17,'коначна табела'!A9:AD998,29,FALSE)</f>
        <v>#N/A</v>
      </c>
      <c r="Q17" s="70" t="e">
        <f>VLOOKUP(B17,'коначна табела'!A9:AD998,30,FALSE)</f>
        <v>#N/A</v>
      </c>
    </row>
    <row r="18" spans="1:17" ht="12.75" hidden="1">
      <c r="A18" s="69">
        <v>9</v>
      </c>
      <c r="B18" s="105"/>
      <c r="C18" s="70"/>
      <c r="D18" s="70"/>
      <c r="E18" s="72" t="e">
        <f>VLOOKUP(B18,'коначна табела'!A9:AD998,2,FALSE)</f>
        <v>#N/A</v>
      </c>
      <c r="F18" s="70" t="e">
        <f>VLOOKUP(B18,'коначна табела'!A9:AD998,14,FALSE)</f>
        <v>#N/A</v>
      </c>
      <c r="G18" s="110"/>
      <c r="H18" s="70" t="e">
        <f>VLOOKUP(B18,'коначна табела'!A9:AD998,11,FALSE)</f>
        <v>#N/A</v>
      </c>
      <c r="I18" s="74"/>
      <c r="J18" s="75" t="e">
        <f>VLOOKUP(B18,'коначна табела'!A9:AD998,17,FALSE)</f>
        <v>#N/A</v>
      </c>
      <c r="K18" s="69"/>
      <c r="L18" s="70" t="e">
        <f>VLOOKUP(B18,'коначна табела'!A9:AD998,6,FALSE)</f>
        <v>#N/A</v>
      </c>
      <c r="M18" s="73"/>
      <c r="N18" s="70" t="e">
        <f>VLOOKUP(B18,'коначна табела'!A9:AD998,26,FALSE)</f>
        <v>#N/A</v>
      </c>
      <c r="O18" s="108"/>
      <c r="P18" s="70" t="e">
        <f>VLOOKUP(B18,'коначна табела'!A9:AD998,29,FALSE)</f>
        <v>#N/A</v>
      </c>
      <c r="Q18" s="70" t="e">
        <f>VLOOKUP(B18,'коначна табела'!A9:AD998,30,FALSE)</f>
        <v>#N/A</v>
      </c>
    </row>
    <row r="19" spans="1:17" ht="12.75" hidden="1">
      <c r="A19" s="69">
        <v>10</v>
      </c>
      <c r="B19" s="105"/>
      <c r="C19" s="70"/>
      <c r="D19" s="70"/>
      <c r="E19" s="72" t="e">
        <f>VLOOKUP(B19,'коначна табела'!A9:AD998,2,FALSE)</f>
        <v>#N/A</v>
      </c>
      <c r="F19" s="70" t="e">
        <f>VLOOKUP(B19,'коначна табела'!A9:AD998,14,FALSE)</f>
        <v>#N/A</v>
      </c>
      <c r="G19" s="110"/>
      <c r="H19" s="70" t="e">
        <f>VLOOKUP(B19,'коначна табела'!A9:AD998,11,FALSE)</f>
        <v>#N/A</v>
      </c>
      <c r="I19" s="74"/>
      <c r="J19" s="75" t="e">
        <f>VLOOKUP(B19,'коначна табела'!A9:AD998,17,FALSE)</f>
        <v>#N/A</v>
      </c>
      <c r="K19" s="69"/>
      <c r="L19" s="70" t="e">
        <f>VLOOKUP(B19,'коначна табела'!A9:AD998,6,FALSE)</f>
        <v>#N/A</v>
      </c>
      <c r="M19" s="73"/>
      <c r="N19" s="70" t="e">
        <f>VLOOKUP(B19,'коначна табела'!A9:AD998,26,FALSE)</f>
        <v>#N/A</v>
      </c>
      <c r="O19" s="108"/>
      <c r="P19" s="70" t="e">
        <f>VLOOKUP(B19,'коначна табела'!A9:AD998,29,FALSE)</f>
        <v>#N/A</v>
      </c>
      <c r="Q19" s="70" t="e">
        <f>VLOOKUP(B19,'коначна табела'!A9:AD998,30,FALSE)</f>
        <v>#N/A</v>
      </c>
    </row>
    <row r="20" spans="1:17" ht="12.75" hidden="1">
      <c r="A20" s="77">
        <v>11</v>
      </c>
      <c r="B20" s="105"/>
      <c r="C20" s="70"/>
      <c r="D20" s="70"/>
      <c r="E20" s="72" t="e">
        <f>VLOOKUP(B20,'коначна табела'!A9:AD998,2,FALSE)</f>
        <v>#N/A</v>
      </c>
      <c r="F20" s="70" t="e">
        <f>VLOOKUP(B20,'коначна табела'!A9:AD998,14,FALSE)</f>
        <v>#N/A</v>
      </c>
      <c r="G20" s="110"/>
      <c r="H20" s="70" t="e">
        <f>VLOOKUP(B20,'коначна табела'!A9:AD998,11,FALSE)</f>
        <v>#N/A</v>
      </c>
      <c r="I20" s="74"/>
      <c r="J20" s="75" t="e">
        <f>VLOOKUP(B20,'коначна табела'!A9:AD998,17,FALSE)</f>
        <v>#N/A</v>
      </c>
      <c r="K20" s="69"/>
      <c r="L20" s="70" t="e">
        <f>VLOOKUP(B20,'коначна табела'!A9:AD998,6,FALSE)</f>
        <v>#N/A</v>
      </c>
      <c r="M20" s="73"/>
      <c r="N20" s="70" t="e">
        <f>VLOOKUP(B20,'коначна табела'!A9:AD998,26,FALSE)</f>
        <v>#N/A</v>
      </c>
      <c r="O20" s="108"/>
      <c r="P20" s="70" t="e">
        <f>VLOOKUP(B20,'коначна табела'!A9:AD998,29,FALSE)</f>
        <v>#N/A</v>
      </c>
      <c r="Q20" s="70" t="e">
        <f>VLOOKUP(B20,'коначна табела'!A10:AD999,30,FALSE)</f>
        <v>#N/A</v>
      </c>
    </row>
    <row r="21" spans="1:17" ht="12.75" hidden="1">
      <c r="A21" s="69">
        <v>12</v>
      </c>
      <c r="B21" s="105"/>
      <c r="C21" s="70"/>
      <c r="D21" s="70"/>
      <c r="E21" s="72" t="e">
        <f>VLOOKUP(B21,'коначна табела'!A9:AD998,2,FALSE)</f>
        <v>#N/A</v>
      </c>
      <c r="F21" s="70" t="e">
        <f>VLOOKUP(B21,'коначна табела'!A9:AD998,14,FALSE)</f>
        <v>#N/A</v>
      </c>
      <c r="G21" s="110"/>
      <c r="H21" s="70" t="e">
        <f>VLOOKUP(B21,'коначна табела'!A9:AD998,11,FALSE)</f>
        <v>#N/A</v>
      </c>
      <c r="I21" s="74"/>
      <c r="J21" s="75" t="e">
        <f>VLOOKUP(B21,'коначна табела'!A9:AD998,17,FALSE)</f>
        <v>#N/A</v>
      </c>
      <c r="K21" s="69"/>
      <c r="L21" s="70" t="e">
        <f>VLOOKUP(B21,'коначна табела'!A9:AD998,6,FALSE)</f>
        <v>#N/A</v>
      </c>
      <c r="M21" s="73"/>
      <c r="N21" s="70" t="e">
        <f>VLOOKUP(B21,'коначна табела'!A9:AD998,26,FALSE)</f>
        <v>#N/A</v>
      </c>
      <c r="O21" s="108"/>
      <c r="P21" s="70" t="e">
        <f>VLOOKUP(B21,'коначна табела'!A9:AD998,29,FALSE)</f>
        <v>#N/A</v>
      </c>
      <c r="Q21" s="70" t="e">
        <f>VLOOKUP(B21,'коначна табела'!A11:AD1000,30,FALSE)</f>
        <v>#N/A</v>
      </c>
    </row>
    <row r="22" spans="1:17" ht="12.75" hidden="1">
      <c r="A22" s="69">
        <v>13</v>
      </c>
      <c r="B22" s="105"/>
      <c r="C22" s="70"/>
      <c r="D22" s="66"/>
      <c r="E22" s="72" t="e">
        <f>VLOOKUP(B22,'коначна табела'!A9:AD998,2,FALSE)</f>
        <v>#N/A</v>
      </c>
      <c r="F22" s="70" t="e">
        <f>VLOOKUP(B22,'коначна табела'!A9:AD998,14,FALSE)</f>
        <v>#N/A</v>
      </c>
      <c r="G22" s="110"/>
      <c r="H22" s="70" t="e">
        <f>VLOOKUP(B22,'коначна табела'!A9:AD998,11,FALSE)</f>
        <v>#N/A</v>
      </c>
      <c r="I22" s="74"/>
      <c r="J22" s="75" t="e">
        <f>VLOOKUP(B22,'коначна табела'!A9:AD998,17,FALSE)</f>
        <v>#N/A</v>
      </c>
      <c r="K22" s="69"/>
      <c r="L22" s="70" t="e">
        <f>VLOOKUP(B22,'коначна табела'!A9:AD998,6,FALSE)</f>
        <v>#N/A</v>
      </c>
      <c r="M22" s="73"/>
      <c r="N22" s="70" t="e">
        <f>VLOOKUP(B22,'коначна табела'!A9:AD998,26,FALSE)</f>
        <v>#N/A</v>
      </c>
      <c r="O22" s="108"/>
      <c r="P22" s="70" t="e">
        <f>VLOOKUP(B22,'коначна табела'!A9:AD998,29,FALSE)</f>
        <v>#N/A</v>
      </c>
      <c r="Q22" s="70" t="e">
        <f>VLOOKUP(B22,'коначна табела'!A12:AD1001,30,FALSE)</f>
        <v>#N/A</v>
      </c>
    </row>
    <row r="23" spans="1:17" ht="12.75" hidden="1">
      <c r="A23" s="77">
        <v>14</v>
      </c>
      <c r="B23" s="105"/>
      <c r="C23" s="70"/>
      <c r="D23" s="70"/>
      <c r="E23" s="72" t="e">
        <f>VLOOKUP(B23,'коначна табела'!A9:AD998,2,FALSE)</f>
        <v>#N/A</v>
      </c>
      <c r="F23" s="70" t="e">
        <f>VLOOKUP(B23,'коначна табела'!A9:AD998,14,FALSE)</f>
        <v>#N/A</v>
      </c>
      <c r="G23" s="110"/>
      <c r="H23" s="70" t="e">
        <f>VLOOKUP(B23,'коначна табела'!A9:AD998,11,FALSE)</f>
        <v>#N/A</v>
      </c>
      <c r="I23" s="74"/>
      <c r="J23" s="75" t="e">
        <f>VLOOKUP(B23,'коначна табела'!A9:AD998,17,FALSE)</f>
        <v>#N/A</v>
      </c>
      <c r="K23" s="69"/>
      <c r="L23" s="70" t="e">
        <f>VLOOKUP(B23,'коначна табела'!A9:AD998,6,FALSE)</f>
        <v>#N/A</v>
      </c>
      <c r="M23" s="73"/>
      <c r="N23" s="70" t="e">
        <f>VLOOKUP(B23,'коначна табела'!A9:AD998,26,FALSE)</f>
        <v>#N/A</v>
      </c>
      <c r="O23" s="108"/>
      <c r="P23" s="70" t="e">
        <f>VLOOKUP(B23,'коначна табела'!A9:AD998,29,FALSE)</f>
        <v>#N/A</v>
      </c>
      <c r="Q23" s="70" t="e">
        <f>VLOOKUP(B23,'коначна табела'!A13:AD1002,30,FALSE)</f>
        <v>#N/A</v>
      </c>
    </row>
    <row r="24" spans="1:17" ht="12.75" hidden="1">
      <c r="A24" s="69">
        <v>15</v>
      </c>
      <c r="B24" s="105"/>
      <c r="C24" s="70"/>
      <c r="D24" s="70"/>
      <c r="E24" s="72" t="e">
        <f>VLOOKUP(B24,'коначна табела'!A9:AD998,2,FALSE)</f>
        <v>#N/A</v>
      </c>
      <c r="F24" s="70" t="e">
        <f>VLOOKUP(B24,'коначна табела'!A9:AD998,14,FALSE)</f>
        <v>#N/A</v>
      </c>
      <c r="G24" s="110"/>
      <c r="H24" s="70" t="e">
        <f>VLOOKUP(B24,'коначна табела'!A9:AD998,11,FALSE)</f>
        <v>#N/A</v>
      </c>
      <c r="I24" s="74"/>
      <c r="J24" s="75" t="e">
        <f>VLOOKUP(B24,'коначна табела'!A9:AD998,17,FALSE)</f>
        <v>#N/A</v>
      </c>
      <c r="K24" s="69"/>
      <c r="L24" s="70" t="e">
        <f>VLOOKUP(B24,'коначна табела'!A9:AD998,6,FALSE)</f>
        <v>#N/A</v>
      </c>
      <c r="M24" s="73"/>
      <c r="N24" s="70" t="e">
        <f>VLOOKUP(B24,'коначна табела'!A9:AD998,26,FALSE)</f>
        <v>#N/A</v>
      </c>
      <c r="O24" s="108"/>
      <c r="P24" s="70" t="e">
        <f>VLOOKUP(B24,'коначна табела'!A9:AD998,29,FALSE)</f>
        <v>#N/A</v>
      </c>
      <c r="Q24" s="70" t="e">
        <f>VLOOKUP(B24,'коначна табела'!A14:AD1003,30,FALSE)</f>
        <v>#N/A</v>
      </c>
    </row>
    <row r="25" spans="1:17" ht="12.75" hidden="1">
      <c r="A25" s="69">
        <v>16</v>
      </c>
      <c r="B25" s="105"/>
      <c r="C25" s="70"/>
      <c r="D25" s="70"/>
      <c r="E25" s="72" t="e">
        <f>VLOOKUP(B25,'коначна табела'!A9:AD998,2,FALSE)</f>
        <v>#N/A</v>
      </c>
      <c r="F25" s="70" t="e">
        <f>VLOOKUP(B25,'коначна табела'!A9:AD998,14,FALSE)</f>
        <v>#N/A</v>
      </c>
      <c r="G25" s="110"/>
      <c r="H25" s="70" t="e">
        <f>VLOOKUP(B25,'коначна табела'!A9:AD998,11,FALSE)</f>
        <v>#N/A</v>
      </c>
      <c r="I25" s="74"/>
      <c r="J25" s="75" t="e">
        <f>VLOOKUP(B25,'коначна табела'!A9:AD998,17,FALSE)</f>
        <v>#N/A</v>
      </c>
      <c r="K25" s="69"/>
      <c r="L25" s="70" t="e">
        <f>VLOOKUP(B25,'коначна табела'!A9:AD998,6,FALSE)</f>
        <v>#N/A</v>
      </c>
      <c r="M25" s="73"/>
      <c r="N25" s="70" t="e">
        <f>VLOOKUP(B25,'коначна табела'!A9:AD998,26,FALSE)</f>
        <v>#N/A</v>
      </c>
      <c r="O25" s="108"/>
      <c r="P25" s="70" t="e">
        <f>VLOOKUP(B25,'коначна табела'!A9:AD998,29,FALSE)</f>
        <v>#N/A</v>
      </c>
      <c r="Q25" s="70" t="e">
        <f>VLOOKUP(B25,'коначна табела'!A15:AD1004,30,FALSE)</f>
        <v>#N/A</v>
      </c>
    </row>
    <row r="26" spans="1:17" ht="12.75" hidden="1">
      <c r="A26" s="77">
        <v>17</v>
      </c>
      <c r="B26" s="105"/>
      <c r="C26" s="70"/>
      <c r="D26" s="70"/>
      <c r="E26" s="72" t="e">
        <f>VLOOKUP(B26,'коначна табела'!A9:AD998,2,FALSE)</f>
        <v>#N/A</v>
      </c>
      <c r="F26" s="70" t="e">
        <f>VLOOKUP(B26,'коначна табела'!A9:AD998,14,FALSE)</f>
        <v>#N/A</v>
      </c>
      <c r="G26" s="110"/>
      <c r="H26" s="70" t="e">
        <f>VLOOKUP(B26,'коначна табела'!A9:AD998,11,FALSE)</f>
        <v>#N/A</v>
      </c>
      <c r="I26" s="74"/>
      <c r="J26" s="75" t="e">
        <f>VLOOKUP(B26,'коначна табела'!A9:AD998,17,FALSE)</f>
        <v>#N/A</v>
      </c>
      <c r="K26" s="69"/>
      <c r="L26" s="70" t="e">
        <f>VLOOKUP(B26,'коначна табела'!A9:AD998,6,FALSE)</f>
        <v>#N/A</v>
      </c>
      <c r="M26" s="73"/>
      <c r="N26" s="70" t="e">
        <f>VLOOKUP(B26,'коначна табела'!A9:AD998,26,FALSE)</f>
        <v>#N/A</v>
      </c>
      <c r="O26" s="108"/>
      <c r="P26" s="70" t="e">
        <f>VLOOKUP(B26,'коначна табела'!A9:AD998,29,FALSE)</f>
        <v>#N/A</v>
      </c>
      <c r="Q26" s="70" t="e">
        <f>VLOOKUP(B26,'коначна табела'!A16:AD1005,30,FALSE)</f>
        <v>#N/A</v>
      </c>
    </row>
    <row r="27" spans="1:17" ht="12.75" hidden="1">
      <c r="A27" s="69">
        <v>18</v>
      </c>
      <c r="B27" s="105"/>
      <c r="C27" s="70"/>
      <c r="D27" s="70"/>
      <c r="E27" s="72" t="e">
        <f>VLOOKUP(B27,'коначна табела'!A9:AD998,2,FALSE)</f>
        <v>#N/A</v>
      </c>
      <c r="F27" s="70" t="e">
        <f>VLOOKUP(B27,'коначна табела'!A9:AD998,14,FALSE)</f>
        <v>#N/A</v>
      </c>
      <c r="G27" s="110"/>
      <c r="H27" s="70" t="e">
        <f>VLOOKUP(B27,'коначна табела'!A9:AD998,11,FALSE)</f>
        <v>#N/A</v>
      </c>
      <c r="I27" s="74"/>
      <c r="J27" s="75" t="e">
        <f>VLOOKUP(B27,'коначна табела'!A9:AD998,17,FALSE)</f>
        <v>#N/A</v>
      </c>
      <c r="K27" s="69"/>
      <c r="L27" s="70" t="e">
        <f>VLOOKUP(B27,'коначна табела'!A9:AD998,6,FALSE)</f>
        <v>#N/A</v>
      </c>
      <c r="M27" s="73"/>
      <c r="N27" s="70" t="e">
        <f>VLOOKUP(B27,'коначна табела'!A9:AD998,26,FALSE)</f>
        <v>#N/A</v>
      </c>
      <c r="O27" s="108"/>
      <c r="P27" s="70" t="e">
        <f>VLOOKUP(B27,'коначна табела'!A9:AD998,29,FALSE)</f>
        <v>#N/A</v>
      </c>
      <c r="Q27" s="70" t="e">
        <f>VLOOKUP(B27,'коначна табела'!A17:AD1006,30,FALSE)</f>
        <v>#N/A</v>
      </c>
    </row>
    <row r="28" spans="1:17" ht="12.75" hidden="1">
      <c r="A28" s="69">
        <v>19</v>
      </c>
      <c r="B28" s="105"/>
      <c r="C28" s="70"/>
      <c r="D28" s="70"/>
      <c r="E28" s="72" t="e">
        <f>VLOOKUP(B28,'коначна табела'!A9:AD998,2,FALSE)</f>
        <v>#N/A</v>
      </c>
      <c r="F28" s="70" t="e">
        <f>VLOOKUP(B28,'коначна табела'!A9:AD998,14,FALSE)</f>
        <v>#N/A</v>
      </c>
      <c r="G28" s="110"/>
      <c r="H28" s="70" t="e">
        <f>VLOOKUP(B28,'коначна табела'!A9:AD998,11,FALSE)</f>
        <v>#N/A</v>
      </c>
      <c r="I28" s="74"/>
      <c r="J28" s="75" t="e">
        <f>VLOOKUP(B28,'коначна табела'!A9:AD998,17,FALSE)</f>
        <v>#N/A</v>
      </c>
      <c r="K28" s="69"/>
      <c r="L28" s="70" t="e">
        <f>VLOOKUP(B28,'коначна табела'!A9:AD998,6,FALSE)</f>
        <v>#N/A</v>
      </c>
      <c r="M28" s="73"/>
      <c r="N28" s="70" t="e">
        <f>VLOOKUP(B28,'коначна табела'!A9:AD998,26,FALSE)</f>
        <v>#N/A</v>
      </c>
      <c r="O28" s="108"/>
      <c r="P28" s="70" t="e">
        <f>VLOOKUP(B28,'коначна табела'!A9:AD998,29,FALSE)</f>
        <v>#N/A</v>
      </c>
      <c r="Q28" s="70" t="e">
        <f>VLOOKUP(B28,'коначна табела'!A18:AD1007,30,FALSE)</f>
        <v>#N/A</v>
      </c>
    </row>
    <row r="29" spans="1:17" ht="12.75" hidden="1">
      <c r="A29" s="77">
        <v>20</v>
      </c>
      <c r="B29" s="105"/>
      <c r="C29" s="70"/>
      <c r="D29" s="70"/>
      <c r="E29" s="72" t="e">
        <f>VLOOKUP(B29,'коначна табела'!A9:AD998,2,FALSE)</f>
        <v>#N/A</v>
      </c>
      <c r="F29" s="70" t="e">
        <f>VLOOKUP(B29,'коначна табела'!A9:AD998,14,FALSE)</f>
        <v>#N/A</v>
      </c>
      <c r="G29" s="110"/>
      <c r="H29" s="70" t="e">
        <f>VLOOKUP(B29,'коначна табела'!A9:AD998,11,FALSE)</f>
        <v>#N/A</v>
      </c>
      <c r="I29" s="74"/>
      <c r="J29" s="75" t="e">
        <f>VLOOKUP(B29,'коначна табела'!A9:AD998,17,FALSE)</f>
        <v>#N/A</v>
      </c>
      <c r="K29" s="69"/>
      <c r="L29" s="70" t="e">
        <f>VLOOKUP(B29,'коначна табела'!A9:AD998,6,FALSE)</f>
        <v>#N/A</v>
      </c>
      <c r="M29" s="73"/>
      <c r="N29" s="70" t="e">
        <f>VLOOKUP(B29,'коначна табела'!A9:AD998,26,FALSE)</f>
        <v>#N/A</v>
      </c>
      <c r="O29" s="108"/>
      <c r="P29" s="70" t="e">
        <f>VLOOKUP(B29,'коначна табела'!A9:AD998,29,FALSE)</f>
        <v>#N/A</v>
      </c>
      <c r="Q29" s="70" t="e">
        <f>VLOOKUP(B29,'коначна табела'!A19:AD1008,30,FALSE)</f>
        <v>#N/A</v>
      </c>
    </row>
    <row r="30" spans="1:17" ht="12.75" hidden="1">
      <c r="A30" s="69">
        <v>21</v>
      </c>
      <c r="B30" s="105"/>
      <c r="C30" s="70"/>
      <c r="D30" s="70"/>
      <c r="E30" s="72" t="e">
        <f>VLOOKUP(B30,'коначна табела'!A9:AD998,2,FALSE)</f>
        <v>#N/A</v>
      </c>
      <c r="F30" s="70" t="e">
        <f>VLOOKUP(B30,'коначна табела'!A9:AD998,14,FALSE)</f>
        <v>#N/A</v>
      </c>
      <c r="G30" s="110"/>
      <c r="H30" s="70" t="e">
        <f>VLOOKUP(B30,'коначна табела'!A9:AD998,11,FALSE)</f>
        <v>#N/A</v>
      </c>
      <c r="I30" s="74"/>
      <c r="J30" s="75" t="e">
        <f>VLOOKUP(B30,'коначна табела'!A9:AD998,17,FALSE)</f>
        <v>#N/A</v>
      </c>
      <c r="K30" s="69"/>
      <c r="L30" s="70" t="e">
        <f>VLOOKUP(B30,'коначна табела'!A9:AD998,6,FALSE)</f>
        <v>#N/A</v>
      </c>
      <c r="M30" s="73"/>
      <c r="N30" s="70" t="e">
        <f>VLOOKUP(B30,'коначна табела'!A9:AD998,26,FALSE)</f>
        <v>#N/A</v>
      </c>
      <c r="O30" s="108"/>
      <c r="P30" s="70" t="e">
        <f>VLOOKUP(B30,'коначна табела'!A9:AD998,29,FALSE)</f>
        <v>#N/A</v>
      </c>
      <c r="Q30" s="70" t="e">
        <f>VLOOKUP(B30,'коначна табела'!A20:AD1009,30,FALSE)</f>
        <v>#N/A</v>
      </c>
    </row>
    <row r="31" spans="1:17" ht="12.75" hidden="1">
      <c r="A31" s="69">
        <v>22</v>
      </c>
      <c r="B31" s="105"/>
      <c r="C31" s="70"/>
      <c r="D31" s="70"/>
      <c r="E31" s="72" t="e">
        <f>VLOOKUP(B31,'коначна табела'!A9:AD998,2,FALSE)</f>
        <v>#N/A</v>
      </c>
      <c r="F31" s="70" t="e">
        <f>VLOOKUP(B31,'коначна табела'!A9:AD998,14,FALSE)</f>
        <v>#N/A</v>
      </c>
      <c r="G31" s="110"/>
      <c r="H31" s="70" t="e">
        <f>VLOOKUP(B31,'коначна табела'!A9:AD998,11,FALSE)</f>
        <v>#N/A</v>
      </c>
      <c r="I31" s="74"/>
      <c r="J31" s="75" t="e">
        <f>VLOOKUP(B31,'коначна табела'!A9:AD998,17,FALSE)</f>
        <v>#N/A</v>
      </c>
      <c r="K31" s="69"/>
      <c r="L31" s="70" t="e">
        <f>VLOOKUP(B31,'коначна табела'!A9:AD998,6,FALSE)</f>
        <v>#N/A</v>
      </c>
      <c r="M31" s="73"/>
      <c r="N31" s="70" t="e">
        <f>VLOOKUP(B31,'коначна табела'!A9:AD998,26,FALSE)</f>
        <v>#N/A</v>
      </c>
      <c r="O31" s="108"/>
      <c r="P31" s="70" t="e">
        <f>VLOOKUP(B31,'коначна табела'!A9:AD998,29,FALSE)</f>
        <v>#N/A</v>
      </c>
      <c r="Q31" s="70" t="e">
        <f>VLOOKUP(B31,'коначна табела'!A21:AD1010,30,FALSE)</f>
        <v>#N/A</v>
      </c>
    </row>
    <row r="32" spans="1:17" ht="12.75" hidden="1">
      <c r="A32" s="77">
        <v>23</v>
      </c>
      <c r="B32" s="105"/>
      <c r="C32" s="70"/>
      <c r="D32" s="70"/>
      <c r="E32" s="72" t="e">
        <f>VLOOKUP(B32,'коначна табела'!A9:AD998,2,FALSE)</f>
        <v>#N/A</v>
      </c>
      <c r="F32" s="70" t="e">
        <f>VLOOKUP(B32,'коначна табела'!A9:AD998,14,FALSE)</f>
        <v>#N/A</v>
      </c>
      <c r="G32" s="110"/>
      <c r="H32" s="70" t="e">
        <f>VLOOKUP(B32,'коначна табела'!A9:AD998,11,FALSE)</f>
        <v>#N/A</v>
      </c>
      <c r="I32" s="74"/>
      <c r="J32" s="75" t="e">
        <f>VLOOKUP(B32,'коначна табела'!A9:AD998,17,FALSE)</f>
        <v>#N/A</v>
      </c>
      <c r="K32" s="69"/>
      <c r="L32" s="70" t="e">
        <f>VLOOKUP(B32,'коначна табела'!A9:AD998,6,FALSE)</f>
        <v>#N/A</v>
      </c>
      <c r="M32" s="73"/>
      <c r="N32" s="70" t="e">
        <f>VLOOKUP(B32,'коначна табела'!A9:AD998,26,FALSE)</f>
        <v>#N/A</v>
      </c>
      <c r="O32" s="108"/>
      <c r="P32" s="70" t="e">
        <f>VLOOKUP(B32,'коначна табела'!A9:AD998,29,FALSE)</f>
        <v>#N/A</v>
      </c>
      <c r="Q32" s="70" t="e">
        <f>VLOOKUP(B32,'коначна табела'!A22:AD1011,30,FALSE)</f>
        <v>#N/A</v>
      </c>
    </row>
    <row r="33" spans="1:17" ht="12.75" hidden="1">
      <c r="A33" s="69">
        <v>24</v>
      </c>
      <c r="B33" s="105"/>
      <c r="C33" s="70"/>
      <c r="D33" s="70"/>
      <c r="E33" s="72" t="e">
        <f>VLOOKUP(B33,'коначна табела'!A9:AD998,2,FALSE)</f>
        <v>#N/A</v>
      </c>
      <c r="F33" s="70" t="e">
        <f>VLOOKUP(B33,'коначна табела'!A9:AD998,14,FALSE)</f>
        <v>#N/A</v>
      </c>
      <c r="G33" s="110"/>
      <c r="H33" s="70" t="e">
        <f>VLOOKUP(B33,'коначна табела'!A9:AD998,11,FALSE)</f>
        <v>#N/A</v>
      </c>
      <c r="I33" s="74"/>
      <c r="J33" s="75" t="e">
        <f>VLOOKUP(B33,'коначна табела'!A9:AD998,17,FALSE)</f>
        <v>#N/A</v>
      </c>
      <c r="K33" s="69"/>
      <c r="L33" s="70" t="e">
        <f>VLOOKUP(B33,'коначна табела'!A9:AD998,6,FALSE)</f>
        <v>#N/A</v>
      </c>
      <c r="M33" s="73"/>
      <c r="N33" s="70" t="e">
        <f>VLOOKUP(B33,'коначна табела'!A9:AD998,26,FALSE)</f>
        <v>#N/A</v>
      </c>
      <c r="O33" s="108"/>
      <c r="P33" s="70" t="e">
        <f>VLOOKUP(B33,'коначна табела'!A9:AD998,29,FALSE)</f>
        <v>#N/A</v>
      </c>
      <c r="Q33" s="70" t="e">
        <f>VLOOKUP(B33,'коначна табела'!A23:AD1012,30,FALSE)</f>
        <v>#N/A</v>
      </c>
    </row>
    <row r="34" spans="1:17" ht="12.75" hidden="1">
      <c r="A34" s="69">
        <v>25</v>
      </c>
      <c r="B34" s="105"/>
      <c r="C34" s="70"/>
      <c r="D34" s="70"/>
      <c r="E34" s="72" t="e">
        <f>VLOOKUP(B34,'коначна табела'!A9:AD998,2,FALSE)</f>
        <v>#N/A</v>
      </c>
      <c r="F34" s="70" t="e">
        <f>VLOOKUP(B34,'коначна табела'!A9:AD998,14,FALSE)</f>
        <v>#N/A</v>
      </c>
      <c r="G34" s="110"/>
      <c r="H34" s="70" t="e">
        <f>VLOOKUP(B34,'коначна табела'!A9:AD998,11,FALSE)</f>
        <v>#N/A</v>
      </c>
      <c r="I34" s="74"/>
      <c r="J34" s="75" t="e">
        <f>VLOOKUP(B34,'коначна табела'!A9:AD998,17,FALSE)</f>
        <v>#N/A</v>
      </c>
      <c r="K34" s="69"/>
      <c r="L34" s="70" t="e">
        <f>VLOOKUP(B34,'коначна табела'!A9:AD998,6,FALSE)</f>
        <v>#N/A</v>
      </c>
      <c r="M34" s="73"/>
      <c r="N34" s="70" t="e">
        <f>VLOOKUP(B34,'коначна табела'!A9:AD998,26,FALSE)</f>
        <v>#N/A</v>
      </c>
      <c r="O34" s="108"/>
      <c r="P34" s="70" t="e">
        <f>VLOOKUP(B34,'коначна табела'!A9:AD998,29,FALSE)</f>
        <v>#N/A</v>
      </c>
      <c r="Q34" s="70" t="e">
        <f>VLOOKUP(B34,'коначна табела'!A24:AD1013,30,FALSE)</f>
        <v>#N/A</v>
      </c>
    </row>
    <row r="35" spans="1:17" ht="12.75" hidden="1">
      <c r="A35" s="77">
        <v>26</v>
      </c>
      <c r="B35" s="105"/>
      <c r="C35" s="70"/>
      <c r="D35" s="70"/>
      <c r="E35" s="72" t="e">
        <f>VLOOKUP(B35,'коначна табела'!A9:AD998,2,FALSE)</f>
        <v>#N/A</v>
      </c>
      <c r="F35" s="70" t="e">
        <f>VLOOKUP(B35,'коначна табела'!A9:AD998,14,FALSE)</f>
        <v>#N/A</v>
      </c>
      <c r="G35" s="110"/>
      <c r="H35" s="70" t="e">
        <f>VLOOKUP(B35,'коначна табела'!A9:AD998,11,FALSE)</f>
        <v>#N/A</v>
      </c>
      <c r="I35" s="74"/>
      <c r="J35" s="75" t="e">
        <f>VLOOKUP(B35,'коначна табела'!A9:AD998,17,FALSE)</f>
        <v>#N/A</v>
      </c>
      <c r="K35" s="69"/>
      <c r="L35" s="70" t="e">
        <f>VLOOKUP(B35,'коначна табела'!A9:AD998,6,FALSE)</f>
        <v>#N/A</v>
      </c>
      <c r="M35" s="73"/>
      <c r="N35" s="70" t="e">
        <f>VLOOKUP(B35,'коначна табела'!A9:AD998,26,FALSE)</f>
        <v>#N/A</v>
      </c>
      <c r="O35" s="108"/>
      <c r="P35" s="70" t="e">
        <f>VLOOKUP(B35,'коначна табела'!A9:AD998,29,FALSE)</f>
        <v>#N/A</v>
      </c>
      <c r="Q35" s="70" t="e">
        <f>VLOOKUP(B35,'коначна табела'!A25:AD1014,30,FALSE)</f>
        <v>#N/A</v>
      </c>
    </row>
    <row r="36" spans="1:17" ht="12.75" hidden="1">
      <c r="A36" s="69">
        <v>27</v>
      </c>
      <c r="B36" s="105"/>
      <c r="C36" s="70"/>
      <c r="D36" s="70"/>
      <c r="E36" s="72" t="e">
        <f>VLOOKUP(B36,'коначна табела'!A9:AD998,2,FALSE)</f>
        <v>#N/A</v>
      </c>
      <c r="F36" s="70" t="e">
        <f>VLOOKUP(B36,'коначна табела'!A9:AD998,14,FALSE)</f>
        <v>#N/A</v>
      </c>
      <c r="G36" s="110"/>
      <c r="H36" s="70" t="e">
        <f>VLOOKUP(B36,'коначна табела'!A9:AD998,11,FALSE)</f>
        <v>#N/A</v>
      </c>
      <c r="I36" s="74"/>
      <c r="J36" s="75" t="e">
        <f>VLOOKUP(B36,'коначна табела'!A9:AD998,17,FALSE)</f>
        <v>#N/A</v>
      </c>
      <c r="K36" s="69"/>
      <c r="L36" s="70" t="e">
        <f>VLOOKUP(B36,'коначна табела'!A9:AD998,6,FALSE)</f>
        <v>#N/A</v>
      </c>
      <c r="M36" s="73"/>
      <c r="N36" s="70" t="e">
        <f>VLOOKUP(B36,'коначна табела'!A9:AD998,26,FALSE)</f>
        <v>#N/A</v>
      </c>
      <c r="O36" s="108"/>
      <c r="P36" s="70" t="e">
        <f>VLOOKUP(B36,'коначна табела'!A9:AD998,29,FALSE)</f>
        <v>#N/A</v>
      </c>
      <c r="Q36" s="70" t="e">
        <f>VLOOKUP(B36,'коначна табела'!A26:AD1015,30,FALSE)</f>
        <v>#N/A</v>
      </c>
    </row>
    <row r="37" spans="1:17" ht="12.75" hidden="1">
      <c r="A37" s="69">
        <v>28</v>
      </c>
      <c r="B37" s="105"/>
      <c r="C37" s="70"/>
      <c r="D37" s="70"/>
      <c r="E37" s="72" t="e">
        <f>VLOOKUP(B37,'коначна табела'!A9:AD998,2,FALSE)</f>
        <v>#N/A</v>
      </c>
      <c r="F37" s="70" t="e">
        <f>VLOOKUP(B37,'коначна табела'!A9:AD998,14,FALSE)</f>
        <v>#N/A</v>
      </c>
      <c r="G37" s="110"/>
      <c r="H37" s="70" t="e">
        <f>VLOOKUP(B37,'коначна табела'!A9:AD998,11,FALSE)</f>
        <v>#N/A</v>
      </c>
      <c r="I37" s="74"/>
      <c r="J37" s="75" t="e">
        <f>VLOOKUP(B37,'коначна табела'!A9:AD998,17,FALSE)</f>
        <v>#N/A</v>
      </c>
      <c r="K37" s="69"/>
      <c r="L37" s="70" t="e">
        <f>VLOOKUP(B37,'коначна табела'!A9:AD998,6,FALSE)</f>
        <v>#N/A</v>
      </c>
      <c r="M37" s="73"/>
      <c r="N37" s="70" t="e">
        <f>VLOOKUP(B37,'коначна табела'!A9:AD998,26,FALSE)</f>
        <v>#N/A</v>
      </c>
      <c r="O37" s="108"/>
      <c r="P37" s="70" t="e">
        <f>VLOOKUP(B37,'коначна табела'!A9:AD998,29,FALSE)</f>
        <v>#N/A</v>
      </c>
      <c r="Q37" s="70" t="e">
        <f>VLOOKUP(B37,'коначна табела'!A27:AD1016,30,FALSE)</f>
        <v>#N/A</v>
      </c>
    </row>
    <row r="38" spans="1:17" ht="12.75" hidden="1">
      <c r="A38" s="77">
        <v>29</v>
      </c>
      <c r="B38" s="105"/>
      <c r="C38" s="70"/>
      <c r="D38" s="70"/>
      <c r="E38" s="72" t="e">
        <f>VLOOKUP(B38,'коначна табела'!A9:AD998,2,FALSE)</f>
        <v>#N/A</v>
      </c>
      <c r="F38" s="70" t="e">
        <f>VLOOKUP(B38,'коначна табела'!A9:AD998,14,FALSE)</f>
        <v>#N/A</v>
      </c>
      <c r="G38" s="110"/>
      <c r="H38" s="70" t="e">
        <f>VLOOKUP(B38,'коначна табела'!A9:AD998,11,FALSE)</f>
        <v>#N/A</v>
      </c>
      <c r="I38" s="74"/>
      <c r="J38" s="75" t="e">
        <f>VLOOKUP(B38,'коначна табела'!A9:AD998,17,FALSE)</f>
        <v>#N/A</v>
      </c>
      <c r="K38" s="69"/>
      <c r="L38" s="70" t="e">
        <f>VLOOKUP(B38,'коначна табела'!A9:AD998,6,FALSE)</f>
        <v>#N/A</v>
      </c>
      <c r="M38" s="73"/>
      <c r="N38" s="70" t="e">
        <f>VLOOKUP(B38,'коначна табела'!A9:AD998,26,FALSE)</f>
        <v>#N/A</v>
      </c>
      <c r="O38" s="108"/>
      <c r="P38" s="70" t="e">
        <f>VLOOKUP(B38,'коначна табела'!A9:AD998,29,FALSE)</f>
        <v>#N/A</v>
      </c>
      <c r="Q38" s="70" t="e">
        <f>VLOOKUP(B38,'коначна табела'!A28:AD1017,30,FALSE)</f>
        <v>#N/A</v>
      </c>
    </row>
    <row r="39" spans="1:17" ht="12.75" hidden="1">
      <c r="A39" s="69">
        <v>30</v>
      </c>
      <c r="B39" s="105"/>
      <c r="C39" s="70"/>
      <c r="D39" s="70"/>
      <c r="E39" s="72" t="e">
        <f>VLOOKUP(B39,'коначна табела'!A9:AD998,2,FALSE)</f>
        <v>#N/A</v>
      </c>
      <c r="F39" s="70" t="e">
        <f>VLOOKUP(B39,'коначна табела'!A9:AD998,14,FALSE)</f>
        <v>#N/A</v>
      </c>
      <c r="G39" s="110"/>
      <c r="H39" s="70" t="e">
        <f>VLOOKUP(B39,'коначна табела'!A9:AD998,11,FALSE)</f>
        <v>#N/A</v>
      </c>
      <c r="I39" s="74"/>
      <c r="J39" s="75" t="e">
        <f>VLOOKUP(B39,'коначна табела'!A9:AD998,17,FALSE)</f>
        <v>#N/A</v>
      </c>
      <c r="K39" s="69"/>
      <c r="L39" s="70" t="e">
        <f>VLOOKUP(B39,'коначна табела'!A9:AD998,6,FALSE)</f>
        <v>#N/A</v>
      </c>
      <c r="M39" s="73"/>
      <c r="N39" s="70" t="e">
        <f>VLOOKUP(B39,'коначна табела'!A9:AD998,26,FALSE)</f>
        <v>#N/A</v>
      </c>
      <c r="O39" s="108"/>
      <c r="P39" s="70" t="e">
        <f>VLOOKUP(B39,'коначна табела'!A9:AD998,29,FALSE)</f>
        <v>#N/A</v>
      </c>
      <c r="Q39" s="70" t="e">
        <f>VLOOKUP(B39,'коначна табела'!A29:AD1018,30,FALSE)</f>
        <v>#N/A</v>
      </c>
    </row>
    <row r="40" spans="1:17" ht="12.75" hidden="1">
      <c r="A40" s="69">
        <v>31</v>
      </c>
      <c r="B40" s="105"/>
      <c r="C40" s="70"/>
      <c r="D40" s="66"/>
      <c r="E40" s="72" t="e">
        <f>VLOOKUP(B40,'коначна табела'!A9:AD998,2,FALSE)</f>
        <v>#N/A</v>
      </c>
      <c r="F40" s="70" t="e">
        <f>VLOOKUP(B40,'коначна табела'!A9:AD998,14,FALSE)</f>
        <v>#N/A</v>
      </c>
      <c r="G40" s="110"/>
      <c r="H40" s="70" t="e">
        <f>VLOOKUP(B40,'коначна табела'!A9:AD998,11,FALSE)</f>
        <v>#N/A</v>
      </c>
      <c r="I40" s="74"/>
      <c r="J40" s="75" t="e">
        <f>VLOOKUP(B40,'коначна табела'!A9:AD998,17,FALSE)</f>
        <v>#N/A</v>
      </c>
      <c r="K40" s="69"/>
      <c r="L40" s="70" t="e">
        <f>VLOOKUP(B40,'коначна табела'!A9:AD998,6,FALSE)</f>
        <v>#N/A</v>
      </c>
      <c r="M40" s="73"/>
      <c r="N40" s="70" t="e">
        <f>VLOOKUP(B40,'коначна табела'!A9:AD998,26,FALSE)</f>
        <v>#N/A</v>
      </c>
      <c r="O40" s="108"/>
      <c r="P40" s="70" t="e">
        <f>VLOOKUP(B40,'коначна табела'!A9:AD998,29,FALSE)</f>
        <v>#N/A</v>
      </c>
      <c r="Q40" s="70" t="e">
        <f>VLOOKUP(B40,'коначна табела'!A30:AD1019,30,FALSE)</f>
        <v>#N/A</v>
      </c>
    </row>
    <row r="41" spans="1:17" ht="12.75" hidden="1">
      <c r="A41" s="77">
        <v>32</v>
      </c>
      <c r="B41" s="105"/>
      <c r="C41" s="70"/>
      <c r="D41" s="70"/>
      <c r="E41" s="72" t="e">
        <f>VLOOKUP(B41,'коначна табела'!A9:AD998,2,FALSE)</f>
        <v>#N/A</v>
      </c>
      <c r="F41" s="70" t="e">
        <f>VLOOKUP(B41,'коначна табела'!A9:AD998,14,FALSE)</f>
        <v>#N/A</v>
      </c>
      <c r="G41" s="110"/>
      <c r="H41" s="70" t="e">
        <f>VLOOKUP(B41,'коначна табела'!A9:AD998,11,FALSE)</f>
        <v>#N/A</v>
      </c>
      <c r="I41" s="74"/>
      <c r="J41" s="75" t="e">
        <f>VLOOKUP(B41,'коначна табела'!A9:AD998,17,FALSE)</f>
        <v>#N/A</v>
      </c>
      <c r="K41" s="69"/>
      <c r="L41" s="70" t="e">
        <f>VLOOKUP(B41,'коначна табела'!A9:AD998,6,FALSE)</f>
        <v>#N/A</v>
      </c>
      <c r="M41" s="73"/>
      <c r="N41" s="70" t="e">
        <f>VLOOKUP(B41,'коначна табела'!A9:AD998,26,FALSE)</f>
        <v>#N/A</v>
      </c>
      <c r="O41" s="108"/>
      <c r="P41" s="70" t="e">
        <f>VLOOKUP(B41,'коначна табела'!A9:AD998,29,FALSE)</f>
        <v>#N/A</v>
      </c>
      <c r="Q41" s="70" t="e">
        <f>VLOOKUP(B41,'коначна табела'!A31:AD1020,30,FALSE)</f>
        <v>#N/A</v>
      </c>
    </row>
    <row r="42" spans="1:17" ht="12.75" hidden="1">
      <c r="A42" s="69">
        <v>33</v>
      </c>
      <c r="B42" s="105"/>
      <c r="C42" s="70"/>
      <c r="D42" s="70"/>
      <c r="E42" s="72" t="e">
        <f>VLOOKUP(B42,'коначна табела'!A9:AD998,2,FALSE)</f>
        <v>#N/A</v>
      </c>
      <c r="F42" s="70" t="e">
        <f>VLOOKUP(B42,'коначна табела'!A9:AD998,14,FALSE)</f>
        <v>#N/A</v>
      </c>
      <c r="G42" s="110"/>
      <c r="H42" s="70" t="e">
        <f>VLOOKUP(B42,'коначна табела'!A9:AD998,11,FALSE)</f>
        <v>#N/A</v>
      </c>
      <c r="I42" s="74"/>
      <c r="J42" s="75" t="e">
        <f>VLOOKUP(B42,'коначна табела'!A9:AD998,17,FALSE)</f>
        <v>#N/A</v>
      </c>
      <c r="K42" s="69"/>
      <c r="L42" s="70" t="e">
        <f>VLOOKUP(B42,'коначна табела'!A9:AD998,6,FALSE)</f>
        <v>#N/A</v>
      </c>
      <c r="M42" s="73"/>
      <c r="N42" s="70" t="e">
        <f>VLOOKUP(B42,'коначна табела'!A9:AD998,26,FALSE)</f>
        <v>#N/A</v>
      </c>
      <c r="O42" s="108"/>
      <c r="P42" s="70" t="e">
        <f>VLOOKUP(B42,'коначна табела'!A9:AD998,29,FALSE)</f>
        <v>#N/A</v>
      </c>
      <c r="Q42" s="70" t="e">
        <f>VLOOKUP(B42,'коначна табела'!A32:AD1021,30,FALSE)</f>
        <v>#N/A</v>
      </c>
    </row>
    <row r="43" spans="1:17" ht="12.75" hidden="1">
      <c r="A43" s="69">
        <v>34</v>
      </c>
      <c r="B43" s="105"/>
      <c r="C43" s="70"/>
      <c r="D43" s="70"/>
      <c r="E43" s="72" t="e">
        <f>VLOOKUP(B43,'коначна табела'!A9:AD998,2,FALSE)</f>
        <v>#N/A</v>
      </c>
      <c r="F43" s="70" t="e">
        <f>VLOOKUP(B43,'коначна табела'!A9:AD998,14,FALSE)</f>
        <v>#N/A</v>
      </c>
      <c r="G43" s="110"/>
      <c r="H43" s="70" t="e">
        <f>VLOOKUP(B43,'коначна табела'!A9:AD998,11,FALSE)</f>
        <v>#N/A</v>
      </c>
      <c r="I43" s="74"/>
      <c r="J43" s="75" t="e">
        <f>VLOOKUP(B43,'коначна табела'!A9:AD998,17,FALSE)</f>
        <v>#N/A</v>
      </c>
      <c r="K43" s="69"/>
      <c r="L43" s="70" t="e">
        <f>VLOOKUP(B43,'коначна табела'!A9:AD998,6,FALSE)</f>
        <v>#N/A</v>
      </c>
      <c r="M43" s="73"/>
      <c r="N43" s="70" t="e">
        <f>VLOOKUP(B43,'коначна табела'!A9:AD998,26,FALSE)</f>
        <v>#N/A</v>
      </c>
      <c r="O43" s="108"/>
      <c r="P43" s="70" t="e">
        <f>VLOOKUP(B43,'коначна табела'!A9:AD998,29,FALSE)</f>
        <v>#N/A</v>
      </c>
      <c r="Q43" s="70" t="e">
        <f>VLOOKUP(B43,'коначна табела'!A33:AD1022,30,FALSE)</f>
        <v>#N/A</v>
      </c>
    </row>
    <row r="44" spans="1:17" ht="12.75" hidden="1">
      <c r="A44" s="77">
        <v>35</v>
      </c>
      <c r="B44" s="105"/>
      <c r="C44" s="70"/>
      <c r="D44" s="70"/>
      <c r="E44" s="72" t="e">
        <f>VLOOKUP(B44,'коначна табела'!A9:AD998,2,FALSE)</f>
        <v>#N/A</v>
      </c>
      <c r="F44" s="70" t="e">
        <f>VLOOKUP(B44,'коначна табела'!A9:AD998,14,FALSE)</f>
        <v>#N/A</v>
      </c>
      <c r="G44" s="110"/>
      <c r="H44" s="70" t="e">
        <f>VLOOKUP(B44,'коначна табела'!A9:AD998,11,FALSE)</f>
        <v>#N/A</v>
      </c>
      <c r="I44" s="74"/>
      <c r="J44" s="75" t="e">
        <f>VLOOKUP(B44,'коначна табела'!A9:AD998,17,FALSE)</f>
        <v>#N/A</v>
      </c>
      <c r="K44" s="69"/>
      <c r="L44" s="70" t="e">
        <f>VLOOKUP(B44,'коначна табела'!A9:AD998,6,FALSE)</f>
        <v>#N/A</v>
      </c>
      <c r="M44" s="73"/>
      <c r="N44" s="70" t="e">
        <f>VLOOKUP(B44,'коначна табела'!A9:AD998,26,FALSE)</f>
        <v>#N/A</v>
      </c>
      <c r="O44" s="108"/>
      <c r="P44" s="70" t="e">
        <f>VLOOKUP(B44,'коначна табела'!A9:AD998,29,FALSE)</f>
        <v>#N/A</v>
      </c>
      <c r="Q44" s="70" t="e">
        <f>VLOOKUP(B44,'коначна табела'!A34:AD1023,30,FALSE)</f>
        <v>#N/A</v>
      </c>
    </row>
    <row r="45" spans="1:17" ht="12.75" hidden="1">
      <c r="A45" s="69">
        <v>36</v>
      </c>
      <c r="B45" s="105"/>
      <c r="C45" s="70"/>
      <c r="D45" s="70"/>
      <c r="E45" s="72" t="e">
        <f>VLOOKUP(B45,'коначна табела'!A9:AD998,2,FALSE)</f>
        <v>#N/A</v>
      </c>
      <c r="F45" s="70" t="e">
        <f>VLOOKUP(B45,'коначна табела'!A9:AD998,14,FALSE)</f>
        <v>#N/A</v>
      </c>
      <c r="G45" s="110"/>
      <c r="H45" s="70" t="e">
        <f>VLOOKUP(B45,'коначна табела'!A9:AD998,11,FALSE)</f>
        <v>#N/A</v>
      </c>
      <c r="I45" s="74"/>
      <c r="J45" s="75" t="e">
        <f>VLOOKUP(B45,'коначна табела'!A9:AD998,17,FALSE)</f>
        <v>#N/A</v>
      </c>
      <c r="K45" s="69"/>
      <c r="L45" s="70" t="e">
        <f>VLOOKUP(B45,'коначна табела'!A9:AD998,6,FALSE)</f>
        <v>#N/A</v>
      </c>
      <c r="M45" s="73"/>
      <c r="N45" s="70" t="e">
        <f>VLOOKUP(B45,'коначна табела'!A9:AD998,26,FALSE)</f>
        <v>#N/A</v>
      </c>
      <c r="O45" s="108"/>
      <c r="P45" s="70" t="e">
        <f>VLOOKUP(B45,'коначна табела'!A9:AD998,29,FALSE)</f>
        <v>#N/A</v>
      </c>
      <c r="Q45" s="70" t="e">
        <f>VLOOKUP(B45,'коначна табела'!A35:AD1024,30,FALSE)</f>
        <v>#N/A</v>
      </c>
    </row>
    <row r="46" spans="1:17" ht="12.75" hidden="1">
      <c r="A46" s="69">
        <v>37</v>
      </c>
      <c r="B46" s="105"/>
      <c r="C46" s="70"/>
      <c r="D46" s="70"/>
      <c r="E46" s="72" t="e">
        <f>VLOOKUP(B46,'коначна табела'!A9:AD998,2,FALSE)</f>
        <v>#N/A</v>
      </c>
      <c r="F46" s="70" t="e">
        <f>VLOOKUP(B46,'коначна табела'!A9:AD998,14,FALSE)</f>
        <v>#N/A</v>
      </c>
      <c r="G46" s="110"/>
      <c r="H46" s="70" t="e">
        <f>VLOOKUP(B46,'коначна табела'!A9:AD998,11,FALSE)</f>
        <v>#N/A</v>
      </c>
      <c r="I46" s="74"/>
      <c r="J46" s="75" t="e">
        <f>VLOOKUP(B46,'коначна табела'!A9:AD998,17,FALSE)</f>
        <v>#N/A</v>
      </c>
      <c r="K46" s="69"/>
      <c r="L46" s="70" t="e">
        <f>VLOOKUP(B46,'коначна табела'!A9:AD998,6,FALSE)</f>
        <v>#N/A</v>
      </c>
      <c r="M46" s="73"/>
      <c r="N46" s="70" t="e">
        <f>VLOOKUP(B46,'коначна табела'!A9:AD998,26,FALSE)</f>
        <v>#N/A</v>
      </c>
      <c r="O46" s="108"/>
      <c r="P46" s="70" t="e">
        <f>VLOOKUP(B46,'коначна табела'!A9:AD998,29,FALSE)</f>
        <v>#N/A</v>
      </c>
      <c r="Q46" s="70" t="e">
        <f>VLOOKUP(B46,'коначна табела'!A36:AD1025,30,FALSE)</f>
        <v>#N/A</v>
      </c>
    </row>
    <row r="47" spans="1:17" ht="12.75" hidden="1">
      <c r="A47" s="77">
        <v>38</v>
      </c>
      <c r="B47" s="105"/>
      <c r="C47" s="70"/>
      <c r="D47" s="70"/>
      <c r="E47" s="72" t="e">
        <f>VLOOKUP(B47,'коначна табела'!A9:AD998,2,FALSE)</f>
        <v>#N/A</v>
      </c>
      <c r="F47" s="70" t="e">
        <f>VLOOKUP(B47,'коначна табела'!A9:AD998,14,FALSE)</f>
        <v>#N/A</v>
      </c>
      <c r="G47" s="110"/>
      <c r="H47" s="70" t="e">
        <f>VLOOKUP(B47,'коначна табела'!A9:AD998,11,FALSE)</f>
        <v>#N/A</v>
      </c>
      <c r="I47" s="74"/>
      <c r="J47" s="75" t="e">
        <f>VLOOKUP(B47,'коначна табела'!A9:AD998,17,FALSE)</f>
        <v>#N/A</v>
      </c>
      <c r="K47" s="69"/>
      <c r="L47" s="70" t="e">
        <f>VLOOKUP(B47,'коначна табела'!A9:AD998,6,FALSE)</f>
        <v>#N/A</v>
      </c>
      <c r="M47" s="73"/>
      <c r="N47" s="70" t="e">
        <f>VLOOKUP(B47,'коначна табела'!A9:AD998,26,FALSE)</f>
        <v>#N/A</v>
      </c>
      <c r="O47" s="108"/>
      <c r="P47" s="70" t="e">
        <f>VLOOKUP(B47,'коначна табела'!A9:AD998,29,FALSE)</f>
        <v>#N/A</v>
      </c>
      <c r="Q47" s="70" t="e">
        <f>VLOOKUP(B47,'коначна табела'!A37:AD1026,30,FALSE)</f>
        <v>#N/A</v>
      </c>
    </row>
    <row r="48" spans="1:17" ht="12.75" hidden="1">
      <c r="A48" s="69">
        <v>39</v>
      </c>
      <c r="B48" s="105"/>
      <c r="C48" s="70"/>
      <c r="D48" s="70"/>
      <c r="E48" s="72" t="e">
        <f>VLOOKUP(B48,'коначна табела'!A9:AD998,2,FALSE)</f>
        <v>#N/A</v>
      </c>
      <c r="F48" s="70" t="e">
        <f>VLOOKUP(B48,'коначна табела'!A9:AD998,14,FALSE)</f>
        <v>#N/A</v>
      </c>
      <c r="G48" s="110"/>
      <c r="H48" s="70" t="e">
        <f>VLOOKUP(B48,'коначна табела'!A9:AD998,11,FALSE)</f>
        <v>#N/A</v>
      </c>
      <c r="I48" s="74"/>
      <c r="J48" s="75" t="e">
        <f>VLOOKUP(B48,'коначна табела'!A9:AD998,17,FALSE)</f>
        <v>#N/A</v>
      </c>
      <c r="K48" s="69"/>
      <c r="L48" s="70" t="e">
        <f>VLOOKUP(B48,'коначна табела'!A9:AD998,6,FALSE)</f>
        <v>#N/A</v>
      </c>
      <c r="M48" s="73"/>
      <c r="N48" s="70" t="e">
        <f>VLOOKUP(B48,'коначна табела'!A9:AD998,26,FALSE)</f>
        <v>#N/A</v>
      </c>
      <c r="O48" s="108"/>
      <c r="P48" s="70" t="e">
        <f>VLOOKUP(B48,'коначна табела'!A9:AD998,29,FALSE)</f>
        <v>#N/A</v>
      </c>
      <c r="Q48" s="70" t="e">
        <f>VLOOKUP(B48,'коначна табела'!A38:AD1027,30,FALSE)</f>
        <v>#N/A</v>
      </c>
    </row>
    <row r="49" spans="1:17" ht="12.75" hidden="1">
      <c r="A49" s="69">
        <v>40</v>
      </c>
      <c r="B49" s="105"/>
      <c r="C49" s="70"/>
      <c r="D49" s="70"/>
      <c r="E49" s="72" t="e">
        <f>VLOOKUP(B49,'коначна табела'!A9:AD998,2,FALSE)</f>
        <v>#N/A</v>
      </c>
      <c r="F49" s="70" t="e">
        <f>VLOOKUP(B49,'коначна табела'!A9:AD998,14,FALSE)</f>
        <v>#N/A</v>
      </c>
      <c r="G49" s="110"/>
      <c r="H49" s="70" t="e">
        <f>VLOOKUP(B49,'коначна табела'!A9:AD998,11,FALSE)</f>
        <v>#N/A</v>
      </c>
      <c r="I49" s="74"/>
      <c r="J49" s="75" t="e">
        <f>VLOOKUP(B49,'коначна табела'!A9:AD998,17,FALSE)</f>
        <v>#N/A</v>
      </c>
      <c r="K49" s="69"/>
      <c r="L49" s="70" t="e">
        <f>VLOOKUP(B49,'коначна табела'!A9:AD998,6,FALSE)</f>
        <v>#N/A</v>
      </c>
      <c r="M49" s="73"/>
      <c r="N49" s="70" t="e">
        <f>VLOOKUP(B49,'коначна табела'!A9:AD998,26,FALSE)</f>
        <v>#N/A</v>
      </c>
      <c r="O49" s="108"/>
      <c r="P49" s="70" t="e">
        <f>VLOOKUP(B49,'коначна табела'!A9:AD998,29,FALSE)</f>
        <v>#N/A</v>
      </c>
      <c r="Q49" s="70" t="e">
        <f>VLOOKUP(B49,'коначна табела'!A39:AD1028,30,FALSE)</f>
        <v>#N/A</v>
      </c>
    </row>
    <row r="50" spans="1:17" ht="12.75" hidden="1">
      <c r="A50" s="77">
        <v>41</v>
      </c>
      <c r="B50" s="105"/>
      <c r="C50" s="70"/>
      <c r="D50" s="70"/>
      <c r="E50" s="72" t="e">
        <f>VLOOKUP(B50,'коначна табела'!A9:AD998,2,FALSE)</f>
        <v>#N/A</v>
      </c>
      <c r="F50" s="70" t="e">
        <f>VLOOKUP(B50,'коначна табела'!A9:AD998,14,FALSE)</f>
        <v>#N/A</v>
      </c>
      <c r="G50" s="110"/>
      <c r="H50" s="70" t="e">
        <f>VLOOKUP(B50,'коначна табела'!A9:AD998,11,FALSE)</f>
        <v>#N/A</v>
      </c>
      <c r="I50" s="74"/>
      <c r="J50" s="75" t="e">
        <f>VLOOKUP(B50,'коначна табела'!A9:AD998,17,FALSE)</f>
        <v>#N/A</v>
      </c>
      <c r="K50" s="69"/>
      <c r="L50" s="70" t="e">
        <f>VLOOKUP(B50,'коначна табела'!A9:AD998,6,FALSE)</f>
        <v>#N/A</v>
      </c>
      <c r="M50" s="73"/>
      <c r="N50" s="70" t="e">
        <f>VLOOKUP(B50,'коначна табела'!A9:AD998,26,FALSE)</f>
        <v>#N/A</v>
      </c>
      <c r="O50" s="108"/>
      <c r="P50" s="70" t="e">
        <f>VLOOKUP(B50,'коначна табела'!A9:AD998,29,FALSE)</f>
        <v>#N/A</v>
      </c>
      <c r="Q50" s="70" t="e">
        <f>VLOOKUP(B50,'коначна табела'!A40:AD1029,30,FALSE)</f>
        <v>#N/A</v>
      </c>
    </row>
    <row r="51" spans="1:17" ht="12.75" hidden="1">
      <c r="A51" s="69">
        <v>42</v>
      </c>
      <c r="B51" s="105"/>
      <c r="C51" s="70"/>
      <c r="D51" s="70"/>
      <c r="E51" s="72" t="e">
        <f>VLOOKUP(B51,'коначна табела'!A9:AD998,2,FALSE)</f>
        <v>#N/A</v>
      </c>
      <c r="F51" s="70" t="e">
        <f>VLOOKUP(B51,'коначна табела'!A9:AD998,14,FALSE)</f>
        <v>#N/A</v>
      </c>
      <c r="G51" s="110"/>
      <c r="H51" s="70" t="e">
        <f>VLOOKUP(B51,'коначна табела'!A9:AD998,11,FALSE)</f>
        <v>#N/A</v>
      </c>
      <c r="I51" s="74"/>
      <c r="J51" s="75" t="e">
        <f>VLOOKUP(B51,'коначна табела'!A9:AD998,17,FALSE)</f>
        <v>#N/A</v>
      </c>
      <c r="K51" s="69"/>
      <c r="L51" s="70" t="e">
        <f>VLOOKUP(B51,'коначна табела'!A9:AD998,6,FALSE)</f>
        <v>#N/A</v>
      </c>
      <c r="M51" s="73"/>
      <c r="N51" s="70" t="e">
        <f>VLOOKUP(B51,'коначна табела'!A9:AD998,26,FALSE)</f>
        <v>#N/A</v>
      </c>
      <c r="O51" s="108"/>
      <c r="P51" s="70" t="e">
        <f>VLOOKUP(B51,'коначна табела'!A9:AD998,29,FALSE)</f>
        <v>#N/A</v>
      </c>
      <c r="Q51" s="70" t="e">
        <f>VLOOKUP(B51,'коначна табела'!A41:AD1030,30,FALSE)</f>
        <v>#N/A</v>
      </c>
    </row>
    <row r="52" spans="1:17" ht="12.75" hidden="1">
      <c r="A52" s="69">
        <v>43</v>
      </c>
      <c r="B52" s="105"/>
      <c r="C52" s="70"/>
      <c r="D52" s="70"/>
      <c r="E52" s="72" t="e">
        <f>VLOOKUP(B52,'коначна табела'!A9:AD998,2,FALSE)</f>
        <v>#N/A</v>
      </c>
      <c r="F52" s="70" t="e">
        <f>VLOOKUP(B52,'коначна табела'!A9:AD998,14,FALSE)</f>
        <v>#N/A</v>
      </c>
      <c r="G52" s="110"/>
      <c r="H52" s="70" t="e">
        <f>VLOOKUP(B52,'коначна табела'!A9:AD998,11,FALSE)</f>
        <v>#N/A</v>
      </c>
      <c r="I52" s="74"/>
      <c r="J52" s="75" t="e">
        <f>VLOOKUP(B52,'коначна табела'!A9:AD998,17,FALSE)</f>
        <v>#N/A</v>
      </c>
      <c r="K52" s="69"/>
      <c r="L52" s="70" t="e">
        <f>VLOOKUP(B52,'коначна табела'!A9:AD998,6,FALSE)</f>
        <v>#N/A</v>
      </c>
      <c r="M52" s="73"/>
      <c r="N52" s="70" t="e">
        <f>VLOOKUP(B52,'коначна табела'!A9:AD998,26,FALSE)</f>
        <v>#N/A</v>
      </c>
      <c r="O52" s="108"/>
      <c r="P52" s="70" t="e">
        <f>VLOOKUP(B52,'коначна табела'!A9:AD998,29,FALSE)</f>
        <v>#N/A</v>
      </c>
      <c r="Q52" s="70" t="e">
        <f>VLOOKUP(B52,'коначна табела'!A42:AD1031,30,FALSE)</f>
        <v>#N/A</v>
      </c>
    </row>
    <row r="53" spans="1:17" ht="12.75" hidden="1">
      <c r="A53" s="77">
        <v>44</v>
      </c>
      <c r="B53" s="105"/>
      <c r="C53" s="70"/>
      <c r="D53" s="70"/>
      <c r="E53" s="72" t="e">
        <f>VLOOKUP(B53,'коначна табела'!A9:AD998,2,FALSE)</f>
        <v>#N/A</v>
      </c>
      <c r="F53" s="70" t="e">
        <f>VLOOKUP(B53,'коначна табела'!A9:AD998,14,FALSE)</f>
        <v>#N/A</v>
      </c>
      <c r="G53" s="110"/>
      <c r="H53" s="70" t="e">
        <f>VLOOKUP(B53,'коначна табела'!A9:AD998,11,FALSE)</f>
        <v>#N/A</v>
      </c>
      <c r="I53" s="74"/>
      <c r="J53" s="75" t="e">
        <f>VLOOKUP(B53,'коначна табела'!A9:AD998,17,FALSE)</f>
        <v>#N/A</v>
      </c>
      <c r="K53" s="69"/>
      <c r="L53" s="70" t="e">
        <f>VLOOKUP(B53,'коначна табела'!A9:AD998,6,FALSE)</f>
        <v>#N/A</v>
      </c>
      <c r="M53" s="73"/>
      <c r="N53" s="70" t="e">
        <f>VLOOKUP(B53,'коначна табела'!A9:AD998,26,FALSE)</f>
        <v>#N/A</v>
      </c>
      <c r="O53" s="108"/>
      <c r="P53" s="70" t="e">
        <f>VLOOKUP(B53,'коначна табела'!A9:AD998,29,FALSE)</f>
        <v>#N/A</v>
      </c>
      <c r="Q53" s="70" t="e">
        <f>VLOOKUP(B53,'коначна табела'!A43:AD1032,30,FALSE)</f>
        <v>#N/A</v>
      </c>
    </row>
    <row r="54" spans="1:17" ht="12.75" hidden="1">
      <c r="A54" s="69">
        <v>45</v>
      </c>
      <c r="B54" s="105"/>
      <c r="C54" s="70"/>
      <c r="D54" s="70"/>
      <c r="E54" s="72" t="e">
        <f>VLOOKUP(B54,'коначна табела'!A9:AD998,2,FALSE)</f>
        <v>#N/A</v>
      </c>
      <c r="F54" s="70" t="e">
        <f>VLOOKUP(B54,'коначна табела'!A9:AD998,14,FALSE)</f>
        <v>#N/A</v>
      </c>
      <c r="G54" s="110"/>
      <c r="H54" s="70" t="e">
        <f>VLOOKUP(B54,'коначна табела'!A9:AD998,11,FALSE)</f>
        <v>#N/A</v>
      </c>
      <c r="I54" s="74"/>
      <c r="J54" s="75" t="e">
        <f>VLOOKUP(B54,'коначна табела'!A9:AD998,17,FALSE)</f>
        <v>#N/A</v>
      </c>
      <c r="K54" s="69"/>
      <c r="L54" s="70" t="e">
        <f>VLOOKUP(B54,'коначна табела'!A9:AD998,6,FALSE)</f>
        <v>#N/A</v>
      </c>
      <c r="M54" s="73"/>
      <c r="N54" s="70" t="e">
        <f>VLOOKUP(B54,'коначна табела'!A9:AD998,26,FALSE)</f>
        <v>#N/A</v>
      </c>
      <c r="O54" s="108"/>
      <c r="P54" s="70" t="e">
        <f>VLOOKUP(B54,'коначна табела'!A9:AD998,29,FALSE)</f>
        <v>#N/A</v>
      </c>
      <c r="Q54" s="70" t="e">
        <f>VLOOKUP(B54,'коначна табела'!A9:AD998,30,FALSE)</f>
        <v>#N/A</v>
      </c>
    </row>
    <row r="55" spans="1:17" ht="12.75" hidden="1">
      <c r="A55" s="69">
        <v>46</v>
      </c>
      <c r="B55" s="105"/>
      <c r="C55" s="70"/>
      <c r="D55" s="70"/>
      <c r="E55" s="72" t="e">
        <f>VLOOKUP(B55,'коначна табела'!A9:AD998,2,FALSE)</f>
        <v>#N/A</v>
      </c>
      <c r="F55" s="70" t="e">
        <f>VLOOKUP(B55,'коначна табела'!A9:AD998,14,FALSE)</f>
        <v>#N/A</v>
      </c>
      <c r="G55" s="110"/>
      <c r="H55" s="70" t="e">
        <f>VLOOKUP(B55,'коначна табела'!A9:AD998,11,FALSE)</f>
        <v>#N/A</v>
      </c>
      <c r="I55" s="74"/>
      <c r="J55" s="75" t="e">
        <f>VLOOKUP(B55,'коначна табела'!A9:AD998,17,FALSE)</f>
        <v>#N/A</v>
      </c>
      <c r="K55" s="69"/>
      <c r="L55" s="70" t="e">
        <f>VLOOKUP(B55,'коначна табела'!A9:AD998,6,FALSE)</f>
        <v>#N/A</v>
      </c>
      <c r="M55" s="73"/>
      <c r="N55" s="70" t="e">
        <f>VLOOKUP(B55,'коначна табела'!A9:AD998,26,FALSE)</f>
        <v>#N/A</v>
      </c>
      <c r="O55" s="108"/>
      <c r="P55" s="70" t="e">
        <f>VLOOKUP(B55,'коначна табела'!A9:AD998,29,FALSE)</f>
        <v>#N/A</v>
      </c>
      <c r="Q55" s="70" t="e">
        <f>VLOOKUP(B55,'коначна табела'!A9:AD998,30,FALSE)</f>
        <v>#N/A</v>
      </c>
    </row>
    <row r="56" spans="1:17" ht="12.75" hidden="1">
      <c r="A56" s="77">
        <v>47</v>
      </c>
      <c r="B56" s="105"/>
      <c r="C56" s="70"/>
      <c r="D56" s="70"/>
      <c r="E56" s="72" t="e">
        <f>VLOOKUP(B56,'коначна табела'!A9:AD998,2,FALSE)</f>
        <v>#N/A</v>
      </c>
      <c r="F56" s="70" t="e">
        <f>VLOOKUP(B56,'коначна табела'!A9:AD998,14,FALSE)</f>
        <v>#N/A</v>
      </c>
      <c r="G56" s="110"/>
      <c r="H56" s="70" t="e">
        <f>VLOOKUP(B56,'коначна табела'!A9:AD998,11,FALSE)</f>
        <v>#N/A</v>
      </c>
      <c r="I56" s="74"/>
      <c r="J56" s="75" t="e">
        <f>VLOOKUP(B56,'коначна табела'!A9:AD998,17,FALSE)</f>
        <v>#N/A</v>
      </c>
      <c r="K56" s="69"/>
      <c r="L56" s="70" t="e">
        <f>VLOOKUP(B56,'коначна табела'!A9:AD998,6,FALSE)</f>
        <v>#N/A</v>
      </c>
      <c r="M56" s="73"/>
      <c r="N56" s="70" t="e">
        <f>VLOOKUP(B56,'коначна табела'!A9:AD998,26,FALSE)</f>
        <v>#N/A</v>
      </c>
      <c r="O56" s="108"/>
      <c r="P56" s="70" t="e">
        <f>VLOOKUP(B56,'коначна табела'!A9:AD998,29,FALSE)</f>
        <v>#N/A</v>
      </c>
      <c r="Q56" s="70" t="e">
        <f>VLOOKUP(B56,'коначна табела'!A9:AD998,30,FALSE)</f>
        <v>#N/A</v>
      </c>
    </row>
    <row r="57" spans="1:17" ht="12.75" hidden="1">
      <c r="A57" s="69">
        <v>48</v>
      </c>
      <c r="B57" s="105"/>
      <c r="C57" s="70"/>
      <c r="D57" s="70"/>
      <c r="E57" s="72" t="e">
        <f>VLOOKUP(B57,'коначна табела'!A9:AD998,2,FALSE)</f>
        <v>#N/A</v>
      </c>
      <c r="F57" s="70" t="e">
        <f>VLOOKUP(B57,'коначна табела'!A9:AD998,14,FALSE)</f>
        <v>#N/A</v>
      </c>
      <c r="G57" s="110"/>
      <c r="H57" s="70" t="e">
        <f>VLOOKUP(B57,'коначна табела'!A9:AD998,11,FALSE)</f>
        <v>#N/A</v>
      </c>
      <c r="I57" s="74"/>
      <c r="J57" s="75" t="e">
        <f>VLOOKUP(B57,'коначна табела'!A9:AD998,17,FALSE)</f>
        <v>#N/A</v>
      </c>
      <c r="K57" s="69"/>
      <c r="L57" s="70" t="e">
        <f>VLOOKUP(B57,'коначна табела'!A9:AD998,6,FALSE)</f>
        <v>#N/A</v>
      </c>
      <c r="M57" s="73"/>
      <c r="N57" s="70" t="e">
        <f>VLOOKUP(B57,'коначна табела'!A9:AD998,26,FALSE)</f>
        <v>#N/A</v>
      </c>
      <c r="O57" s="108"/>
      <c r="P57" s="70" t="e">
        <f>VLOOKUP(B57,'коначна табела'!A9:AD998,29,FALSE)</f>
        <v>#N/A</v>
      </c>
      <c r="Q57" s="70" t="e">
        <f>VLOOKUP(B57,'коначна табела'!A9:AD998,30,FALSE)</f>
        <v>#N/A</v>
      </c>
    </row>
    <row r="58" spans="1:17" ht="12.75" hidden="1">
      <c r="A58" s="69">
        <v>49</v>
      </c>
      <c r="B58" s="105"/>
      <c r="C58" s="70"/>
      <c r="D58" s="70"/>
      <c r="E58" s="72" t="e">
        <f>VLOOKUP(B58,'коначна табела'!A9:AD998,2,FALSE)</f>
        <v>#N/A</v>
      </c>
      <c r="F58" s="70" t="e">
        <f>VLOOKUP(B58,'коначна табела'!A9:AD998,14,FALSE)</f>
        <v>#N/A</v>
      </c>
      <c r="G58" s="110"/>
      <c r="H58" s="70" t="e">
        <f>VLOOKUP(B58,'коначна табела'!A9:AD998,11,FALSE)</f>
        <v>#N/A</v>
      </c>
      <c r="I58" s="74"/>
      <c r="J58" s="75" t="e">
        <f>VLOOKUP(B58,'коначна табела'!A9:AD998,17,FALSE)</f>
        <v>#N/A</v>
      </c>
      <c r="K58" s="69"/>
      <c r="L58" s="70" t="e">
        <f>VLOOKUP(B58,'коначна табела'!A9:AD998,6,FALSE)</f>
        <v>#N/A</v>
      </c>
      <c r="M58" s="73"/>
      <c r="N58" s="70" t="e">
        <f>VLOOKUP(B58,'коначна табела'!A9:AD998,26,FALSE)</f>
        <v>#N/A</v>
      </c>
      <c r="O58" s="108"/>
      <c r="P58" s="70" t="e">
        <f>VLOOKUP(B58,'коначна табела'!A9:AD998,29,FALSE)</f>
        <v>#N/A</v>
      </c>
      <c r="Q58" s="70" t="e">
        <f>VLOOKUP(B58,'коначна табела'!A9:AD998,30,FALSE)</f>
        <v>#N/A</v>
      </c>
    </row>
    <row r="59" spans="1:17" ht="12.75" hidden="1">
      <c r="A59" s="77"/>
      <c r="B59" s="105"/>
      <c r="C59" s="70"/>
      <c r="D59" s="70"/>
      <c r="E59" s="72"/>
      <c r="F59" s="70"/>
      <c r="G59" s="110"/>
      <c r="H59" s="70"/>
      <c r="I59" s="74"/>
      <c r="J59" s="75"/>
      <c r="K59" s="69"/>
      <c r="L59" s="70"/>
      <c r="M59" s="73"/>
      <c r="N59" s="70"/>
      <c r="O59" s="109"/>
      <c r="P59" s="70"/>
      <c r="Q59" s="70"/>
    </row>
    <row r="60" spans="1:17" ht="12.75" hidden="1">
      <c r="A60" s="77"/>
      <c r="B60" s="105"/>
      <c r="C60" s="70"/>
      <c r="D60" s="70"/>
      <c r="E60" s="72"/>
      <c r="F60" s="70"/>
      <c r="G60" s="110"/>
      <c r="H60" s="70"/>
      <c r="I60" s="74"/>
      <c r="J60" s="75"/>
      <c r="K60" s="69"/>
      <c r="L60" s="70"/>
      <c r="M60" s="73"/>
      <c r="N60" s="70"/>
      <c r="O60" s="108"/>
      <c r="P60" s="70"/>
      <c r="Q60" s="70"/>
    </row>
    <row r="61" spans="1:17" ht="12.75" hidden="1">
      <c r="A61" s="77"/>
      <c r="B61" s="105"/>
      <c r="C61" s="70"/>
      <c r="D61" s="70"/>
      <c r="E61" s="72"/>
      <c r="F61" s="70"/>
      <c r="G61" s="110"/>
      <c r="H61" s="70"/>
      <c r="I61" s="74"/>
      <c r="J61" s="75"/>
      <c r="K61" s="69"/>
      <c r="L61" s="70"/>
      <c r="M61" s="73"/>
      <c r="N61" s="70"/>
      <c r="O61" s="108"/>
      <c r="P61" s="70"/>
      <c r="Q61" s="70"/>
    </row>
    <row r="62" spans="1:17" ht="12.75" hidden="1">
      <c r="A62" s="77"/>
      <c r="B62" s="105"/>
      <c r="C62" s="70"/>
      <c r="D62" s="70"/>
      <c r="E62" s="72"/>
      <c r="F62" s="70"/>
      <c r="G62" s="110"/>
      <c r="H62" s="70"/>
      <c r="I62" s="74"/>
      <c r="J62" s="75"/>
      <c r="K62" s="69"/>
      <c r="L62" s="70"/>
      <c r="M62" s="73"/>
      <c r="N62" s="70"/>
      <c r="O62" s="108"/>
      <c r="P62" s="70"/>
      <c r="Q62" s="70"/>
    </row>
    <row r="63" spans="1:17" ht="12.75" hidden="1">
      <c r="A63" s="77"/>
      <c r="B63" s="105"/>
      <c r="C63" s="70"/>
      <c r="D63" s="70"/>
      <c r="E63" s="72"/>
      <c r="F63" s="70"/>
      <c r="G63" s="110"/>
      <c r="H63" s="70"/>
      <c r="I63" s="74"/>
      <c r="J63" s="75"/>
      <c r="K63" s="69"/>
      <c r="L63" s="70"/>
      <c r="M63" s="73"/>
      <c r="N63" s="70"/>
      <c r="O63" s="73"/>
      <c r="P63" s="70"/>
      <c r="Q63" s="70"/>
    </row>
    <row r="65" spans="3:16" ht="34.5">
      <c r="C65" s="403" t="s">
        <v>57</v>
      </c>
      <c r="D65" s="403"/>
      <c r="E65" s="403"/>
      <c r="F65" s="78" t="s">
        <v>58</v>
      </c>
      <c r="G65" s="78" t="s">
        <v>59</v>
      </c>
      <c r="H65" s="78" t="s">
        <v>60</v>
      </c>
      <c r="I65" s="78" t="s">
        <v>61</v>
      </c>
      <c r="J65" s="79"/>
      <c r="K65" s="46"/>
      <c r="L65" s="46"/>
      <c r="M65" s="46"/>
      <c r="N65" s="46"/>
      <c r="O65" s="46"/>
      <c r="P65" s="46"/>
    </row>
    <row r="66" spans="3:16" ht="12.75">
      <c r="C66" s="80" t="s">
        <v>62</v>
      </c>
      <c r="D66" s="80"/>
      <c r="E66" s="81" t="s">
        <v>63</v>
      </c>
      <c r="F66" s="82">
        <v>7</v>
      </c>
      <c r="G66" s="82">
        <v>7</v>
      </c>
      <c r="H66" s="82">
        <v>7</v>
      </c>
      <c r="I66" s="83"/>
      <c r="J66" s="46"/>
      <c r="K66" s="46"/>
      <c r="L66" s="46"/>
      <c r="M66" s="46"/>
      <c r="N66" s="46"/>
      <c r="O66" s="45" t="s">
        <v>64</v>
      </c>
      <c r="P66" s="46"/>
    </row>
    <row r="67" spans="3:16" ht="12.75">
      <c r="C67" s="80" t="s">
        <v>62</v>
      </c>
      <c r="D67" s="80"/>
      <c r="E67" s="81" t="s">
        <v>65</v>
      </c>
      <c r="F67" s="84"/>
      <c r="G67" s="85"/>
      <c r="H67" s="84"/>
      <c r="I67" s="84"/>
      <c r="J67" s="46"/>
      <c r="K67" s="46"/>
      <c r="L67" s="46"/>
      <c r="M67" s="46"/>
      <c r="N67" s="46"/>
      <c r="O67" s="46"/>
      <c r="P67" s="46"/>
    </row>
  </sheetData>
  <sheetProtection/>
  <mergeCells count="13">
    <mergeCell ref="C65:E65"/>
    <mergeCell ref="E5:J6"/>
    <mergeCell ref="A8:A9"/>
    <mergeCell ref="B8:B9"/>
    <mergeCell ref="C8:C9"/>
    <mergeCell ref="D8:D9"/>
    <mergeCell ref="E8:E9"/>
    <mergeCell ref="F8:G8"/>
    <mergeCell ref="H8:I8"/>
    <mergeCell ref="J8:K8"/>
    <mergeCell ref="M8:O8"/>
    <mergeCell ref="P8:P9"/>
    <mergeCell ref="Q8:Q9"/>
  </mergeCells>
  <printOptions/>
  <pageMargins left="0" right="0" top="0.75" bottom="0" header="0" footer="0"/>
  <pageSetup fitToHeight="1" fitToWidth="1"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H25" sqref="H25"/>
    </sheetView>
  </sheetViews>
  <sheetFormatPr defaultColWidth="9.140625" defaultRowHeight="12.75"/>
  <cols>
    <col min="5" max="5" width="24.28125" style="0" customWidth="1"/>
    <col min="17" max="17" width="19.2812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196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242" t="s">
        <v>492</v>
      </c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 t="s">
        <v>313</v>
      </c>
      <c r="C10" s="70"/>
      <c r="D10" s="70"/>
      <c r="E10" s="72" t="str">
        <f>VLOOKUP(B10,'коначна табела'!A9:AD998,2,FALSE)</f>
        <v>Гогић  Ж.  Драгана</v>
      </c>
      <c r="F10" s="70">
        <f>VLOOKUP(B10,'коначна табела'!A9:AD998,14,FALSE)</f>
        <v>10.2</v>
      </c>
      <c r="G10" s="110"/>
      <c r="H10" s="70">
        <f>VLOOKUP(B10,'коначна табела'!A9:AD998,11,FALSE)</f>
        <v>51.599999999999994</v>
      </c>
      <c r="I10" s="74"/>
      <c r="J10" s="75">
        <f>VLOOKUP(B10,'коначна табела'!A9:AD998,17,FALSE)</f>
        <v>0</v>
      </c>
      <c r="K10" s="69"/>
      <c r="L10" s="70">
        <f>VLOOKUP(B10,'коначна табела'!A9:AD998,6,FALSE)</f>
        <v>9</v>
      </c>
      <c r="M10" s="73"/>
      <c r="N10" s="70">
        <f>VLOOKUP(B10,'коначна табела'!A9:AD998,26,FALSE)</f>
        <v>10.2</v>
      </c>
      <c r="O10" s="142"/>
      <c r="P10" s="70">
        <f>VLOOKUP(B10,'коначна табела'!A9:AD998,29,FALSE)</f>
        <v>81</v>
      </c>
      <c r="Q10" s="70" t="str">
        <f>VLOOKUP(B10,'коначна табела'!A9:AD998,30,FALSE)</f>
        <v>9/Б (одличан)</v>
      </c>
    </row>
    <row r="11" spans="1:17" ht="12.75">
      <c r="A11" s="69">
        <v>2</v>
      </c>
      <c r="B11" s="106" t="s">
        <v>493</v>
      </c>
      <c r="C11" s="66"/>
      <c r="D11" s="70"/>
      <c r="E11" s="72" t="str">
        <f>VLOOKUP(B11,'коначна табела'!A10:AD999,2,FALSE)</f>
        <v>Доцић Драгана</v>
      </c>
      <c r="F11" s="70">
        <f>VLOOKUP(B11,'коначна табела'!A10:AD999,14,FALSE)</f>
        <v>11.1</v>
      </c>
      <c r="G11" s="110"/>
      <c r="H11" s="70">
        <f>VLOOKUP(B11,'коначна табела'!A10:AD999,11,FALSE)</f>
        <v>50.8</v>
      </c>
      <c r="I11" s="74"/>
      <c r="J11" s="75">
        <f>VLOOKUP(B11,'коначна табела'!A10:AD999,17,FALSE)</f>
        <v>6.45</v>
      </c>
      <c r="K11" s="69"/>
      <c r="L11" s="70">
        <f>VLOOKUP(B11,'коначна табела'!A10:AD999,6,FALSE)</f>
        <v>4</v>
      </c>
      <c r="M11" s="73"/>
      <c r="N11" s="70">
        <f>VLOOKUP(B11,'коначна табела'!A10:AD999,26,FALSE)</f>
        <v>11.1</v>
      </c>
      <c r="O11" s="142"/>
      <c r="P11" s="70">
        <f>VLOOKUP(B11,'коначна табела'!A10:AD999,29,FALSE)</f>
        <v>83.44999999999999</v>
      </c>
      <c r="Q11" s="70" t="str">
        <f>VLOOKUP(B11,'коначна табела'!A10:AD999,30,FALSE)</f>
        <v>9/Б (одличан)</v>
      </c>
    </row>
    <row r="12" spans="1:17" ht="12.75">
      <c r="A12" s="77">
        <v>3</v>
      </c>
      <c r="B12" s="105" t="s">
        <v>494</v>
      </c>
      <c r="C12" s="70"/>
      <c r="D12" s="66"/>
      <c r="E12" s="72" t="str">
        <f>VLOOKUP(B12,'коначна табела'!A9:AD998,2,FALSE)</f>
        <v>Гиговић Аниса</v>
      </c>
      <c r="F12" s="70">
        <f>VLOOKUP(B12,'коначна табела'!A9:AD998,14,FALSE)</f>
        <v>10.649999999999999</v>
      </c>
      <c r="G12" s="110"/>
      <c r="H12" s="70">
        <f>VLOOKUP(B12,'коначна табела'!A9:AD998,11,FALSE)</f>
        <v>44</v>
      </c>
      <c r="I12" s="74"/>
      <c r="J12" s="75">
        <f>VLOOKUP(B12,'коначна табела'!A9:AD998,17,FALSE)</f>
        <v>6.45</v>
      </c>
      <c r="K12" s="69"/>
      <c r="L12" s="70">
        <f>VLOOKUP(B12,'коначна табела'!A9:AD998,6,FALSE)</f>
        <v>4</v>
      </c>
      <c r="M12" s="73"/>
      <c r="N12" s="70">
        <f>VLOOKUP(B12,'коначна табела'!A9:AD998,26,FALSE)</f>
        <v>10.65</v>
      </c>
      <c r="O12" s="142"/>
      <c r="P12" s="70">
        <f>VLOOKUP(B12,'коначна табела'!A9:AD998,29,FALSE)</f>
        <v>75.75</v>
      </c>
      <c r="Q12" s="70" t="str">
        <f>VLOOKUP(B12,'коначна табела'!A9:AD998,30,FALSE)</f>
        <v>8/Ц (врло добар)</v>
      </c>
    </row>
    <row r="13" spans="1:17" ht="12.75">
      <c r="A13" s="69">
        <v>4</v>
      </c>
      <c r="B13" s="105" t="s">
        <v>489</v>
      </c>
      <c r="C13" s="70"/>
      <c r="D13" s="70"/>
      <c r="E13" s="72" t="str">
        <f>VLOOKUP(B13,'коначна табела'!A9:AD998,2,FALSE)</f>
        <v>Јововић Владо</v>
      </c>
      <c r="F13" s="70">
        <f>VLOOKUP(B13,'коначна табела'!A9:AD998,14,FALSE)</f>
        <v>4.2</v>
      </c>
      <c r="G13" s="110"/>
      <c r="H13" s="70">
        <f>VLOOKUP(B13,'коначна табела'!A9:AD998,11,FALSE)</f>
        <v>46.800000000000004</v>
      </c>
      <c r="I13" s="74"/>
      <c r="J13" s="75">
        <f>VLOOKUP(B13,'коначна табела'!A9:AD998,17,FALSE)</f>
        <v>0</v>
      </c>
      <c r="K13" s="69"/>
      <c r="L13" s="70">
        <f>VLOOKUP(B13,'коначна табела'!A9:AD998,6,FALSE)</f>
        <v>4</v>
      </c>
      <c r="M13" s="73"/>
      <c r="N13" s="70">
        <f>VLOOKUP(B13,'коначна табела'!A9:AD998,26,FALSE)</f>
        <v>8.4</v>
      </c>
      <c r="O13" s="142"/>
      <c r="P13" s="70">
        <f>VLOOKUP(B13,'коначна табела'!A9:AD998,29,FALSE)</f>
        <v>63.400000000000006</v>
      </c>
      <c r="Q13" s="70" t="str">
        <f>VLOOKUP(B13,'коначна табела'!A9:AD998,30,FALSE)</f>
        <v>7/Д (добар)</v>
      </c>
    </row>
    <row r="14" spans="1:17" ht="12.75">
      <c r="A14" s="69">
        <v>5</v>
      </c>
      <c r="B14" s="105" t="s">
        <v>495</v>
      </c>
      <c r="C14" s="70"/>
      <c r="D14" s="70"/>
      <c r="E14" s="72" t="str">
        <f>VLOOKUP(B14,'коначна табела'!A9:AD998,2,FALSE)</f>
        <v>Гужвић Борис</v>
      </c>
      <c r="F14" s="70">
        <f>VLOOKUP(B14,'коначна табела'!A9:AD998,14,FALSE)</f>
        <v>0</v>
      </c>
      <c r="G14" s="110"/>
      <c r="H14" s="70">
        <f>VLOOKUP(B14,'коначна табела'!A9:AD998,11,FALSE)</f>
        <v>42.8</v>
      </c>
      <c r="I14" s="74"/>
      <c r="J14" s="75">
        <f>VLOOKUP(B14,'коначна табела'!A9:AD998,17,FALSE)</f>
        <v>0</v>
      </c>
      <c r="K14" s="69"/>
      <c r="L14" s="70">
        <f>VLOOKUP(B14,'коначна табела'!A9:AD998,6,FALSE)</f>
        <v>0</v>
      </c>
      <c r="M14" s="73"/>
      <c r="N14" s="70">
        <f>VLOOKUP(B14,'коначна табела'!A9:AD998,26,FALSE)</f>
        <v>9</v>
      </c>
      <c r="O14" s="108"/>
      <c r="P14" s="70">
        <f>VLOOKUP(B14,'коначна табела'!A9:AD998,29,FALSE)</f>
        <v>51.8</v>
      </c>
      <c r="Q14" s="70" t="str">
        <f>VLOOKUP(B14,'коначна табела'!A9:AD998,30,FALSE)</f>
        <v>6/Е (довољан)</v>
      </c>
    </row>
    <row r="15" spans="1:17" ht="12.75">
      <c r="A15" s="77">
        <v>6</v>
      </c>
      <c r="B15" s="105" t="s">
        <v>339</v>
      </c>
      <c r="C15" s="70"/>
      <c r="D15" s="70"/>
      <c r="E15" s="72" t="str">
        <f>VLOOKUP(B15,'коначна табела'!A10:AD999,2,FALSE)</f>
        <v>Мијатовић  Д.  Борис</v>
      </c>
      <c r="F15" s="70">
        <f>VLOOKUP(B15,'коначна табела'!A9:AD998,14,FALSE)</f>
        <v>11.4</v>
      </c>
      <c r="G15" s="110"/>
      <c r="H15" s="70">
        <f>VLOOKUP(B15,'коначна табела'!A9:AD998,11,FALSE)</f>
        <v>37.599999999999994</v>
      </c>
      <c r="I15" s="74"/>
      <c r="J15" s="75">
        <f>VLOOKUP(B15,'коначна табела'!A9:AD998,17,FALSE)</f>
        <v>0</v>
      </c>
      <c r="K15" s="69"/>
      <c r="L15" s="70">
        <f>VLOOKUP(B15,'коначна табела'!A9:AD998,6,FALSE)</f>
        <v>6</v>
      </c>
      <c r="M15" s="73"/>
      <c r="N15" s="70">
        <f>VLOOKUP(B15,'коначна табела'!A9:AD998,26,FALSE)</f>
        <v>11.4</v>
      </c>
      <c r="O15" s="108"/>
      <c r="P15" s="70">
        <f>VLOOKUP(B15,'коначна табела'!A9:AD998,29,FALSE)</f>
        <v>66.39999999999999</v>
      </c>
      <c r="Q15" s="70" t="str">
        <f>VLOOKUP(B15,'коначна табела'!A9:AD998,30,FALSE)</f>
        <v>7/Д (добар)</v>
      </c>
    </row>
    <row r="16" spans="1:17" ht="12.75">
      <c r="A16" s="69">
        <v>7</v>
      </c>
      <c r="B16" s="105" t="s">
        <v>385</v>
      </c>
      <c r="C16" s="70"/>
      <c r="D16" s="70"/>
      <c r="E16" s="72" t="s">
        <v>396</v>
      </c>
      <c r="F16" s="70">
        <v>7.35</v>
      </c>
      <c r="G16" s="110"/>
      <c r="H16" s="70">
        <v>46</v>
      </c>
      <c r="I16" s="74"/>
      <c r="J16" s="75">
        <v>5.25</v>
      </c>
      <c r="K16" s="69"/>
      <c r="L16" s="70">
        <v>8</v>
      </c>
      <c r="M16" s="73"/>
      <c r="N16" s="70">
        <v>7.35</v>
      </c>
      <c r="O16" s="108"/>
      <c r="P16" s="70">
        <v>73.95</v>
      </c>
      <c r="Q16" s="70" t="s">
        <v>462</v>
      </c>
    </row>
    <row r="17" spans="1:17" ht="12.75">
      <c r="A17" s="69">
        <v>8</v>
      </c>
      <c r="B17" s="105" t="s">
        <v>485</v>
      </c>
      <c r="C17" s="70"/>
      <c r="D17" s="70"/>
      <c r="E17" s="72" t="str">
        <f>VLOOKUP(B17,'коначна табела'!A9:AD998,2,FALSE)</f>
        <v>Кочић Радојка</v>
      </c>
      <c r="F17" s="70">
        <f>VLOOKUP(B17,'коначна табела'!A9:AD998,14,FALSE)</f>
        <v>12</v>
      </c>
      <c r="G17" s="110"/>
      <c r="H17" s="70">
        <f>VLOOKUP(B17,'коначна табела'!A9:AD998,11,FALSE)</f>
        <v>49.8</v>
      </c>
      <c r="I17" s="74"/>
      <c r="J17" s="75">
        <f>VLOOKUP(B17,'коначна табела'!A9:AD998,17,FALSE)</f>
        <v>0</v>
      </c>
      <c r="K17" s="69"/>
      <c r="L17" s="70">
        <f>VLOOKUP(B17,'коначна табела'!A9:AD998,6,FALSE)</f>
        <v>8</v>
      </c>
      <c r="M17" s="73"/>
      <c r="N17" s="70">
        <f>VLOOKUP(B17,'коначна табела'!A9:AD998,26,FALSE)</f>
        <v>12</v>
      </c>
      <c r="O17" s="108"/>
      <c r="P17" s="70">
        <f>VLOOKUP(B17,'коначна табела'!A9:AD998,29,FALSE)</f>
        <v>81.8</v>
      </c>
      <c r="Q17" s="70" t="str">
        <f>VLOOKUP(B17,'коначна табела'!A9:AD998,30,FALSE)</f>
        <v>9/Б (одличан)</v>
      </c>
    </row>
    <row r="19" spans="3:16" ht="34.5">
      <c r="C19" s="403" t="s">
        <v>57</v>
      </c>
      <c r="D19" s="403"/>
      <c r="E19" s="403"/>
      <c r="F19" s="78" t="s">
        <v>58</v>
      </c>
      <c r="G19" s="78" t="s">
        <v>59</v>
      </c>
      <c r="H19" s="78" t="s">
        <v>60</v>
      </c>
      <c r="I19" s="78" t="s">
        <v>61</v>
      </c>
      <c r="J19" s="79"/>
      <c r="K19" s="46"/>
      <c r="L19" s="46"/>
      <c r="M19" s="46"/>
      <c r="N19" s="46"/>
      <c r="O19" s="46"/>
      <c r="P19" s="46"/>
    </row>
    <row r="20" spans="3:16" ht="12.75">
      <c r="C20" s="80" t="s">
        <v>62</v>
      </c>
      <c r="D20" s="80"/>
      <c r="E20" s="81" t="s">
        <v>63</v>
      </c>
      <c r="F20" s="82">
        <v>8</v>
      </c>
      <c r="G20" s="82">
        <v>8</v>
      </c>
      <c r="H20" s="82">
        <v>8</v>
      </c>
      <c r="I20" s="83"/>
      <c r="J20" s="46"/>
      <c r="K20" s="46"/>
      <c r="L20" s="46"/>
      <c r="M20" s="46"/>
      <c r="N20" s="46"/>
      <c r="O20" s="45" t="s">
        <v>64</v>
      </c>
      <c r="P20" s="46"/>
    </row>
    <row r="21" spans="3:16" ht="12.75">
      <c r="C21" s="80" t="s">
        <v>62</v>
      </c>
      <c r="D21" s="80"/>
      <c r="E21" s="81" t="s">
        <v>65</v>
      </c>
      <c r="F21" s="84"/>
      <c r="G21" s="85"/>
      <c r="H21" s="84"/>
      <c r="I21" s="84"/>
      <c r="J21" s="46"/>
      <c r="K21" s="46"/>
      <c r="L21" s="46"/>
      <c r="M21" s="46"/>
      <c r="N21" s="46"/>
      <c r="O21" s="46"/>
      <c r="P21" s="46"/>
    </row>
  </sheetData>
  <sheetProtection/>
  <mergeCells count="13">
    <mergeCell ref="M8:O8"/>
    <mergeCell ref="P8:P9"/>
    <mergeCell ref="Q8:Q9"/>
    <mergeCell ref="C19:E19"/>
    <mergeCell ref="E5:J6"/>
    <mergeCell ref="A8:A9"/>
    <mergeCell ref="B8:B9"/>
    <mergeCell ref="C8:C9"/>
    <mergeCell ref="D8:D9"/>
    <mergeCell ref="E8:E9"/>
    <mergeCell ref="F8:G8"/>
    <mergeCell ref="H8:I8"/>
    <mergeCell ref="J8:K8"/>
  </mergeCells>
  <printOptions/>
  <pageMargins left="0" right="0" top="0.75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7" max="17" width="19.2812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126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62" t="s">
        <v>195</v>
      </c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/>
      <c r="C10" s="71"/>
      <c r="D10" s="70"/>
      <c r="E10" s="72" t="e">
        <f>VLOOKUP(B10,'коначна табела'!A9:B73,2,FALSE)</f>
        <v>#N/A</v>
      </c>
      <c r="F10" s="70" t="e">
        <f>VLOOKUP(B10,'коначна табела'!A9:N73,14,FALSE)</f>
        <v>#N/A</v>
      </c>
      <c r="G10" s="110" t="s">
        <v>193</v>
      </c>
      <c r="H10" s="70" t="e">
        <f>VLOOKUP(B10,'коначна табела'!A9:K73,11,FALSE)</f>
        <v>#N/A</v>
      </c>
      <c r="I10" s="74" t="s">
        <v>194</v>
      </c>
      <c r="J10" s="75" t="e">
        <f>VLOOKUP(B10,'коначна табела'!A9:Q73,17,FALSE)</f>
        <v>#N/A</v>
      </c>
      <c r="K10" s="69"/>
      <c r="L10" s="70" t="e">
        <f>VLOOKUP(B10,'коначна табела'!A9:F73,6,FALSE)</f>
        <v>#N/A</v>
      </c>
      <c r="M10" s="76"/>
      <c r="N10" s="70" t="e">
        <f>VLOOKUP(B10,'коначна табела'!A9:Z73,26,FALSE)</f>
        <v>#N/A</v>
      </c>
      <c r="O10" s="62"/>
      <c r="P10" s="70" t="e">
        <f>VLOOKUP(B10,'коначна табела'!A9:AC71,29,FALSE)</f>
        <v>#N/A</v>
      </c>
      <c r="Q10" s="70" t="e">
        <f>VLOOKUP(B10,'коначна табела'!A9:AD71,30,FALSE)</f>
        <v>#N/A</v>
      </c>
    </row>
    <row r="11" spans="1:17" ht="12.75">
      <c r="A11" s="77">
        <v>2</v>
      </c>
      <c r="B11" s="105"/>
      <c r="C11" s="71"/>
      <c r="D11" s="70"/>
      <c r="E11" s="72" t="e">
        <f>VLOOKUP(B11,'коначна табела'!A9:B71,2,FALSE)</f>
        <v>#N/A</v>
      </c>
      <c r="F11" s="70" t="e">
        <f>VLOOKUP(B11,'коначна табела'!A9:N71,14,FALSE)</f>
        <v>#N/A</v>
      </c>
      <c r="G11" s="110" t="s">
        <v>193</v>
      </c>
      <c r="H11" s="70" t="e">
        <f>VLOOKUP(B11,'коначна табела'!A9:K71,11,FALSE)</f>
        <v>#N/A</v>
      </c>
      <c r="I11" s="74" t="s">
        <v>194</v>
      </c>
      <c r="J11" s="75" t="e">
        <f>VLOOKUP(B11,'коначна табела'!A9:Q71,17,FALSE)</f>
        <v>#N/A</v>
      </c>
      <c r="K11" s="69"/>
      <c r="L11" s="70" t="e">
        <f>VLOOKUP(B11,'коначна табела'!A9:F71,6,FALSE)</f>
        <v>#N/A</v>
      </c>
      <c r="M11" s="73"/>
      <c r="N11" s="70" t="e">
        <f>VLOOKUP(B11,'коначна табела'!A9:Z71,26,FALSE)</f>
        <v>#N/A</v>
      </c>
      <c r="O11" s="62"/>
      <c r="P11" s="70" t="e">
        <f>VLOOKUP(B11,'коначна табела'!A9:AC71,29,FALSE)</f>
        <v>#N/A</v>
      </c>
      <c r="Q11" s="70" t="e">
        <f>VLOOKUP(B11,'коначна табела'!A9:AD71,30,FALSE)</f>
        <v>#N/A</v>
      </c>
    </row>
    <row r="12" spans="1:17" ht="12.75">
      <c r="A12" s="69">
        <v>3</v>
      </c>
      <c r="B12" s="105"/>
      <c r="C12" s="71"/>
      <c r="D12" s="70"/>
      <c r="E12" s="72" t="e">
        <f>VLOOKUP(B12,'коначна табела'!A9:B71,2,FALSE)</f>
        <v>#N/A</v>
      </c>
      <c r="F12" s="70" t="e">
        <f>VLOOKUP(B12,'коначна табела'!A9:N71,14,FALSE)</f>
        <v>#N/A</v>
      </c>
      <c r="G12" s="110" t="s">
        <v>193</v>
      </c>
      <c r="H12" s="70" t="e">
        <f>VLOOKUP(B12,'коначна табела'!A9:K71,11,FALSE)</f>
        <v>#N/A</v>
      </c>
      <c r="I12" s="74" t="s">
        <v>194</v>
      </c>
      <c r="J12" s="75" t="e">
        <f>VLOOKUP(B12,'коначна табела'!A9:Q71,17,FALSE)</f>
        <v>#N/A</v>
      </c>
      <c r="K12" s="69"/>
      <c r="L12" s="70" t="e">
        <f>VLOOKUP(B12,'коначна табела'!A9:F71,6,FALSE)</f>
        <v>#N/A</v>
      </c>
      <c r="M12" s="73"/>
      <c r="N12" s="70" t="e">
        <f>VLOOKUP(B12,'коначна табела'!A9:Z71,26,FALSE)</f>
        <v>#N/A</v>
      </c>
      <c r="O12" s="62"/>
      <c r="P12" s="70" t="e">
        <f>VLOOKUP(B12,'коначна табела'!A9:AC71,29,FALSE)</f>
        <v>#N/A</v>
      </c>
      <c r="Q12" s="70" t="e">
        <f>VLOOKUP(B12,'коначна табела'!A9:AD71,30,FALSE)</f>
        <v>#N/A</v>
      </c>
    </row>
    <row r="13" spans="1:17" ht="12.75">
      <c r="A13" s="69">
        <v>4</v>
      </c>
      <c r="B13" s="105"/>
      <c r="C13" s="71"/>
      <c r="D13" s="70"/>
      <c r="E13" s="72" t="e">
        <f>VLOOKUP(B13,'коначна табела'!A9:B71,2,FALSE)</f>
        <v>#N/A</v>
      </c>
      <c r="F13" s="70" t="e">
        <f>VLOOKUP(B13,'коначна табела'!A9:N71,14,FALSE)</f>
        <v>#N/A</v>
      </c>
      <c r="G13" s="110" t="s">
        <v>193</v>
      </c>
      <c r="H13" s="70" t="e">
        <f>VLOOKUP(B13,'коначна табела'!A9:K71,11,FALSE)</f>
        <v>#N/A</v>
      </c>
      <c r="I13" s="74" t="s">
        <v>194</v>
      </c>
      <c r="J13" s="75" t="e">
        <f>VLOOKUP(B13,'коначна табела'!A9:Q71,17,FALSE)</f>
        <v>#N/A</v>
      </c>
      <c r="K13" s="69"/>
      <c r="L13" s="70" t="e">
        <f>VLOOKUP(B13,'коначна табела'!A9:F71,6,FALSE)</f>
        <v>#N/A</v>
      </c>
      <c r="M13" s="73"/>
      <c r="N13" s="70" t="e">
        <f>VLOOKUP(B13,'коначна табела'!A9:Z71,26,FALSE)</f>
        <v>#N/A</v>
      </c>
      <c r="O13" s="62"/>
      <c r="P13" s="70" t="e">
        <f>VLOOKUP(B13,'коначна табела'!A9:AC71,29,FALSE)</f>
        <v>#N/A</v>
      </c>
      <c r="Q13" s="70" t="e">
        <f>VLOOKUP(B13,'коначна табела'!A9:AD71,30,FALSE)</f>
        <v>#N/A</v>
      </c>
    </row>
    <row r="14" spans="1:17" ht="12.75">
      <c r="A14" s="77">
        <v>5</v>
      </c>
      <c r="B14" s="105"/>
      <c r="C14" s="70"/>
      <c r="D14" s="70"/>
      <c r="E14" s="72" t="e">
        <f>VLOOKUP(B14,'коначна табела'!A9:B71,2,FALSE)</f>
        <v>#N/A</v>
      </c>
      <c r="F14" s="70" t="e">
        <f>VLOOKUP(B14,'коначна табела'!A9:N71,14,FALSE)</f>
        <v>#N/A</v>
      </c>
      <c r="G14" s="110" t="s">
        <v>193</v>
      </c>
      <c r="H14" s="70" t="e">
        <f>VLOOKUP(B14,'коначна табела'!A9:K71,11,FALSE)</f>
        <v>#N/A</v>
      </c>
      <c r="I14" s="74" t="s">
        <v>194</v>
      </c>
      <c r="J14" s="75" t="e">
        <f>VLOOKUP(B14,'коначна табела'!A9:Q71,17,FALSE)</f>
        <v>#N/A</v>
      </c>
      <c r="K14" s="69"/>
      <c r="L14" s="70" t="e">
        <f>VLOOKUP(B14,'коначна табела'!A9:F71,6,FALSE)</f>
        <v>#N/A</v>
      </c>
      <c r="M14" s="73"/>
      <c r="N14" s="70" t="e">
        <f>VLOOKUP(B14,'коначна табела'!A9:Z71,26,FALSE)</f>
        <v>#N/A</v>
      </c>
      <c r="O14" s="62"/>
      <c r="P14" s="70" t="e">
        <f>VLOOKUP(B14,'коначна табела'!A9:AC72,29,FALSE)</f>
        <v>#N/A</v>
      </c>
      <c r="Q14" s="70" t="e">
        <f>VLOOKUP(B14,'коначна табела'!A9:AD71,30,FALSE)</f>
        <v>#N/A</v>
      </c>
    </row>
    <row r="15" spans="1:17" ht="12.75">
      <c r="A15" s="69">
        <v>6</v>
      </c>
      <c r="B15" s="105"/>
      <c r="C15" s="70"/>
      <c r="D15" s="70"/>
      <c r="E15" s="72" t="e">
        <f>VLOOKUP(B15,'коначна табела'!A9:B71,2,FALSE)</f>
        <v>#N/A</v>
      </c>
      <c r="F15" s="70" t="e">
        <f>VLOOKUP(B15,'коначна табела'!A9:N71,14,FALSE)</f>
        <v>#N/A</v>
      </c>
      <c r="G15" s="110" t="s">
        <v>193</v>
      </c>
      <c r="H15" s="70" t="e">
        <f>VLOOKUP(B15,'коначна табела'!A9:K71,11,FALSE)</f>
        <v>#N/A</v>
      </c>
      <c r="I15" s="74" t="s">
        <v>194</v>
      </c>
      <c r="J15" s="75" t="e">
        <f>VLOOKUP(B15,'коначна табела'!A9:Q71,17,FALSE)</f>
        <v>#N/A</v>
      </c>
      <c r="K15" s="69"/>
      <c r="L15" s="70" t="e">
        <f>VLOOKUP(B15,'коначна табела'!A9:F71,6,FALSE)</f>
        <v>#N/A</v>
      </c>
      <c r="M15" s="73"/>
      <c r="N15" s="70" t="e">
        <f>VLOOKUP(B15,'коначна табела'!A9:Z71,26,FALSE)</f>
        <v>#N/A</v>
      </c>
      <c r="O15" s="62"/>
      <c r="P15" s="70" t="e">
        <f>VLOOKUP(B15,'коначна табела'!A9:AC71,29,FALSE)</f>
        <v>#N/A</v>
      </c>
      <c r="Q15" s="70" t="e">
        <f>VLOOKUP(B15,'коначна табела'!A9:AD71,30,FALSE)</f>
        <v>#N/A</v>
      </c>
    </row>
    <row r="16" spans="1:17" ht="12.75">
      <c r="A16" s="77">
        <v>7</v>
      </c>
      <c r="B16" s="105"/>
      <c r="C16" s="70"/>
      <c r="D16" s="70"/>
      <c r="E16" s="72" t="e">
        <f>VLOOKUP(B16,'коначна табела'!A9:B71,2,FALSE)</f>
        <v>#N/A</v>
      </c>
      <c r="F16" s="70" t="e">
        <f>VLOOKUP(B16,'коначна табела'!A9:N71,14,FALSE)</f>
        <v>#N/A</v>
      </c>
      <c r="G16" s="110" t="s">
        <v>193</v>
      </c>
      <c r="H16" s="70" t="e">
        <f>VLOOKUP(B16,'коначна табела'!A9:K71,11,FALSE)</f>
        <v>#N/A</v>
      </c>
      <c r="I16" s="74" t="s">
        <v>194</v>
      </c>
      <c r="J16" s="75" t="e">
        <f>VLOOKUP(B16,'коначна табела'!A9:Q71,17,FALSE)</f>
        <v>#N/A</v>
      </c>
      <c r="K16" s="69"/>
      <c r="L16" s="70" t="e">
        <f>VLOOKUP(B16,'коначна табела'!A9:F71,6,FALSE)</f>
        <v>#N/A</v>
      </c>
      <c r="M16" s="73"/>
      <c r="N16" s="70" t="e">
        <f>VLOOKUP(B16,'коначна табела'!A9:Z71,26,FALSE)</f>
        <v>#N/A</v>
      </c>
      <c r="O16" s="62"/>
      <c r="P16" s="70" t="e">
        <f>VLOOKUP(B16,'коначна табела'!A9:AC71,29,FALSE)</f>
        <v>#N/A</v>
      </c>
      <c r="Q16" s="70" t="e">
        <f>VLOOKUP(B16,'коначна табела'!A9:AD71,30,FALSE)</f>
        <v>#N/A</v>
      </c>
    </row>
    <row r="17" spans="1:17" ht="12.75">
      <c r="A17" s="69">
        <v>8</v>
      </c>
      <c r="B17" s="105"/>
      <c r="C17" s="70"/>
      <c r="D17" s="66"/>
      <c r="E17" s="72" t="e">
        <f>VLOOKUP(B17,'коначна табела'!A9:B71,2,FALSE)</f>
        <v>#N/A</v>
      </c>
      <c r="F17" s="70" t="e">
        <f>VLOOKUP(B17,'коначна табела'!A9:N71,14,FALSE)</f>
        <v>#N/A</v>
      </c>
      <c r="G17" s="110" t="s">
        <v>193</v>
      </c>
      <c r="H17" s="70" t="e">
        <f>VLOOKUP(B17,'коначна табела'!A9:K71,11,FALSE)</f>
        <v>#N/A</v>
      </c>
      <c r="I17" s="74" t="s">
        <v>194</v>
      </c>
      <c r="J17" s="75" t="e">
        <f>VLOOKUP(B17,'коначна табела'!A9:Q71,17,FALSE)</f>
        <v>#N/A</v>
      </c>
      <c r="K17" s="69"/>
      <c r="L17" s="70" t="e">
        <f>VLOOKUP(B17,'коначна табела'!A9:F71,6,FALSE)</f>
        <v>#N/A</v>
      </c>
      <c r="M17" s="73"/>
      <c r="N17" s="70" t="e">
        <f>VLOOKUP(B17,'коначна табела'!A9:Z71,26,FALSE)</f>
        <v>#N/A</v>
      </c>
      <c r="O17" s="62"/>
      <c r="P17" s="70" t="e">
        <f>VLOOKUP(B17,'коначна табела'!A9:AC71,29,FALSE)</f>
        <v>#N/A</v>
      </c>
      <c r="Q17" s="70" t="e">
        <f>VLOOKUP(B17,'коначна табела'!A9:AD71,30,FALSE)</f>
        <v>#N/A</v>
      </c>
    </row>
    <row r="18" spans="1:17" ht="12.75">
      <c r="A18" s="69">
        <v>9</v>
      </c>
      <c r="B18" s="105"/>
      <c r="C18" s="70"/>
      <c r="D18" s="70"/>
      <c r="E18" s="72" t="e">
        <f>VLOOKUP(B18,'коначна табела'!A9:B71,2,FALSE)</f>
        <v>#N/A</v>
      </c>
      <c r="F18" s="70" t="e">
        <f>VLOOKUP(B18,'коначна табела'!A9:N71,14,FALSE)</f>
        <v>#N/A</v>
      </c>
      <c r="G18" s="110" t="s">
        <v>193</v>
      </c>
      <c r="H18" s="70" t="e">
        <f>VLOOKUP(B18,'коначна табела'!A9:K71,11,FALSE)</f>
        <v>#N/A</v>
      </c>
      <c r="I18" s="74" t="s">
        <v>194</v>
      </c>
      <c r="J18" s="75" t="e">
        <f>VLOOKUP(B18,'коначна табела'!A9:Q71,17,FALSE)</f>
        <v>#N/A</v>
      </c>
      <c r="K18" s="69"/>
      <c r="L18" s="70" t="e">
        <f>VLOOKUP(B18,'коначна табела'!A9:F71,6,FALSE)</f>
        <v>#N/A</v>
      </c>
      <c r="M18" s="73"/>
      <c r="N18" s="70" t="e">
        <f>VLOOKUP(B18,'коначна табела'!A9:Z71,26,FALSE)</f>
        <v>#N/A</v>
      </c>
      <c r="O18" s="62"/>
      <c r="P18" s="70" t="e">
        <f>VLOOKUP(B18,'коначна табела'!A9:AC71,29,FALSE)</f>
        <v>#N/A</v>
      </c>
      <c r="Q18" s="70" t="e">
        <f>VLOOKUP(B18,'коначна табела'!A9:AD71,30,FALSE)</f>
        <v>#N/A</v>
      </c>
    </row>
    <row r="19" spans="1:17" ht="12.75">
      <c r="A19" s="77">
        <v>10</v>
      </c>
      <c r="B19" s="105"/>
      <c r="C19" s="70"/>
      <c r="D19" s="70"/>
      <c r="E19" s="72" t="e">
        <f>VLOOKUP(B19,'коначна табела'!A9:B73,2,FALSE)</f>
        <v>#N/A</v>
      </c>
      <c r="F19" s="70" t="e">
        <f>VLOOKUP(B19,'коначна табела'!A9:N73,14,FALSE)</f>
        <v>#N/A</v>
      </c>
      <c r="G19" s="110" t="s">
        <v>193</v>
      </c>
      <c r="H19" s="70" t="e">
        <f>VLOOKUP(B19,'коначна табела'!A9:K73,11,FALSE)</f>
        <v>#N/A</v>
      </c>
      <c r="I19" s="74" t="s">
        <v>194</v>
      </c>
      <c r="J19" s="75" t="e">
        <f>VLOOKUP(B19,'коначна табела'!A9:Q73,17,FALSE)</f>
        <v>#N/A</v>
      </c>
      <c r="K19" s="69"/>
      <c r="L19" s="70" t="e">
        <f>VLOOKUP(B19,'коначна табела'!A9:F73,6,FALSE)</f>
        <v>#N/A</v>
      </c>
      <c r="M19" s="73"/>
      <c r="N19" s="70" t="e">
        <f>VLOOKUP(B19,'коначна табела'!A9:Z73,26,FALSE)</f>
        <v>#N/A</v>
      </c>
      <c r="O19" s="108"/>
      <c r="P19" s="70" t="e">
        <f>VLOOKUP(B19,'коначна табела'!A9:AC73,29,FALSE)</f>
        <v>#N/A</v>
      </c>
      <c r="Q19" s="70" t="e">
        <f>VLOOKUP(B19,'коначна табела'!A9:AD73,30,FALSE)</f>
        <v>#N/A</v>
      </c>
    </row>
    <row r="20" spans="1:17" ht="12.75">
      <c r="A20" s="69">
        <v>11</v>
      </c>
      <c r="B20" s="105"/>
      <c r="C20" s="70"/>
      <c r="D20" s="70"/>
      <c r="E20" s="72" t="e">
        <f>VLOOKUP(B20,'коначна табела'!A9:B73,2,FALSE)</f>
        <v>#N/A</v>
      </c>
      <c r="F20" s="70" t="e">
        <f>VLOOKUP(B20,'коначна табела'!A9:N73,14,FALSE)</f>
        <v>#N/A</v>
      </c>
      <c r="G20" s="110" t="s">
        <v>193</v>
      </c>
      <c r="H20" s="70" t="e">
        <f>VLOOKUP(B20,'коначна табела'!A9:K73,11,FALSE)</f>
        <v>#N/A</v>
      </c>
      <c r="I20" s="74" t="s">
        <v>194</v>
      </c>
      <c r="J20" s="75" t="e">
        <f>VLOOKUP(B20,'коначна табела'!A9:Q73,17,FALSE)</f>
        <v>#N/A</v>
      </c>
      <c r="K20" s="69"/>
      <c r="L20" s="70" t="e">
        <f>VLOOKUP(B20,'коначна табела'!A9:F73,6,FALSE)</f>
        <v>#N/A</v>
      </c>
      <c r="M20" s="73"/>
      <c r="N20" s="70" t="e">
        <f>VLOOKUP(B20,'коначна табела'!A9:Z73,26,FALSE)</f>
        <v>#N/A</v>
      </c>
      <c r="O20" s="108"/>
      <c r="P20" s="70" t="e">
        <f>VLOOKUP(B20,'коначна табела'!A9:AC73,29,FALSE)</f>
        <v>#N/A</v>
      </c>
      <c r="Q20" s="70" t="e">
        <f>VLOOKUP(B20,'коначна табела'!A9:AD73,30,FALSE)</f>
        <v>#N/A</v>
      </c>
    </row>
    <row r="21" spans="1:17" ht="12.75">
      <c r="A21" s="77">
        <v>12</v>
      </c>
      <c r="B21" s="105"/>
      <c r="C21" s="70"/>
      <c r="D21" s="70"/>
      <c r="E21" s="72" t="e">
        <f>VLOOKUP(B21,'коначна табела'!A9:B71,2,FALSE)</f>
        <v>#N/A</v>
      </c>
      <c r="F21" s="70" t="e">
        <f>VLOOKUP(B21,'коначна табела'!A9:N71,14,FALSE)</f>
        <v>#N/A</v>
      </c>
      <c r="G21" s="110" t="s">
        <v>193</v>
      </c>
      <c r="H21" s="70" t="e">
        <f>VLOOKUP(B21,'коначна табела'!A9:K71,11,FALSE)</f>
        <v>#N/A</v>
      </c>
      <c r="I21" s="74" t="s">
        <v>194</v>
      </c>
      <c r="J21" s="75" t="e">
        <f>VLOOKUP(B21,'коначна табела'!A9:Q71,17,FALSE)</f>
        <v>#N/A</v>
      </c>
      <c r="K21" s="69"/>
      <c r="L21" s="70" t="e">
        <f>VLOOKUP(B21,'коначна табела'!A9:F71,6,FALSE)</f>
        <v>#N/A</v>
      </c>
      <c r="M21" s="73"/>
      <c r="N21" s="70" t="e">
        <f>VLOOKUP(B21,'коначна табела'!A9:Z71,26,FALSE)</f>
        <v>#N/A</v>
      </c>
      <c r="O21" s="108"/>
      <c r="P21" s="70" t="e">
        <f>VLOOKUP(B21,'коначна табела'!A9:AC71,29,FALSE)</f>
        <v>#N/A</v>
      </c>
      <c r="Q21" s="70" t="e">
        <f>VLOOKUP(B21,'коначна табела'!A9:AD71,30,FALSE)</f>
        <v>#N/A</v>
      </c>
    </row>
    <row r="22" spans="1:17" ht="12.75">
      <c r="A22" s="69">
        <v>13</v>
      </c>
      <c r="B22" s="105"/>
      <c r="C22" s="70"/>
      <c r="D22" s="70"/>
      <c r="E22" s="72" t="e">
        <f>VLOOKUP(B22,'коначна табела'!A9:B71,2,FALSE)</f>
        <v>#N/A</v>
      </c>
      <c r="F22" s="70" t="e">
        <f>VLOOKUP(B22,'коначна табела'!A9:N71,14,FALSE)</f>
        <v>#N/A</v>
      </c>
      <c r="G22" s="110" t="s">
        <v>193</v>
      </c>
      <c r="H22" s="70" t="e">
        <f>VLOOKUP(B22,'коначна табела'!A9:K71,11,FALSE)</f>
        <v>#N/A</v>
      </c>
      <c r="I22" s="74" t="s">
        <v>194</v>
      </c>
      <c r="J22" s="75" t="e">
        <f>VLOOKUP(B22,'коначна табела'!A9:Q71,17,FALSE)</f>
        <v>#N/A</v>
      </c>
      <c r="K22" s="69"/>
      <c r="L22" s="70" t="e">
        <f>VLOOKUP(B22,'коначна табела'!A9:F71,6,FALSE)</f>
        <v>#N/A</v>
      </c>
      <c r="M22" s="73"/>
      <c r="N22" s="70" t="e">
        <f>VLOOKUP(B22,'коначна табела'!A9:Z71,26,FALSE)</f>
        <v>#N/A</v>
      </c>
      <c r="O22" s="108"/>
      <c r="P22" s="70" t="e">
        <f>VLOOKUP(B22,'коначна табела'!A9:AC71,29,FALSE)</f>
        <v>#N/A</v>
      </c>
      <c r="Q22" s="70" t="e">
        <f>VLOOKUP(B22,'коначна табела'!A9:AD71,30,FALSE)</f>
        <v>#N/A</v>
      </c>
    </row>
    <row r="23" spans="1:17" ht="12.75">
      <c r="A23" s="77">
        <v>14</v>
      </c>
      <c r="B23" s="106"/>
      <c r="C23" s="66"/>
      <c r="D23" s="70"/>
      <c r="E23" s="72" t="e">
        <f>VLOOKUP(B23,'коначна табела'!A9:B71,2,FALSE)</f>
        <v>#N/A</v>
      </c>
      <c r="F23" s="70" t="e">
        <f>VLOOKUP(B23,'коначна табела'!A10:N71,14,FALSE)</f>
        <v>#N/A</v>
      </c>
      <c r="G23" s="110" t="s">
        <v>193</v>
      </c>
      <c r="H23" s="70" t="e">
        <f>VLOOKUP(B23,'коначна табела'!A9:K71,11,FALSE)</f>
        <v>#N/A</v>
      </c>
      <c r="I23" s="74" t="s">
        <v>194</v>
      </c>
      <c r="J23" s="75" t="e">
        <f>VLOOKUP(B23,'коначна табела'!A9:Q71,17,FALSE)</f>
        <v>#N/A</v>
      </c>
      <c r="K23" s="69"/>
      <c r="L23" s="70" t="e">
        <f>VLOOKUP(B23,'коначна табела'!A9:F71,6,FALSE)</f>
        <v>#N/A</v>
      </c>
      <c r="M23" s="73"/>
      <c r="N23" s="70" t="e">
        <f>VLOOKUP(B23,'коначна табела'!A10:Z72,26,FALSE)</f>
        <v>#N/A</v>
      </c>
      <c r="O23" s="108"/>
      <c r="P23" s="70" t="e">
        <f>VLOOKUP(B23,'коначна табела'!A10:AC72,29,FALSE)</f>
        <v>#N/A</v>
      </c>
      <c r="Q23" s="70" t="e">
        <f>VLOOKUP(B23,'коначна табела'!A10:AD72,30,FALSE)</f>
        <v>#N/A</v>
      </c>
    </row>
    <row r="24" spans="1:17" ht="12.75">
      <c r="A24" s="69">
        <v>15</v>
      </c>
      <c r="B24" s="105"/>
      <c r="C24" s="70"/>
      <c r="D24" s="66"/>
      <c r="E24" s="72" t="e">
        <f>VLOOKUP(B24,'коначна табела'!A9:B71,2,FALSE)</f>
        <v>#N/A</v>
      </c>
      <c r="F24" s="70" t="e">
        <f>VLOOKUP(B24,'коначна табела'!A11:N72,14,FALSE)</f>
        <v>#N/A</v>
      </c>
      <c r="G24" s="110" t="s">
        <v>193</v>
      </c>
      <c r="H24" s="70" t="e">
        <f>VLOOKUP(B24,'коначна табела'!A10:K72,11,FALSE)</f>
        <v>#N/A</v>
      </c>
      <c r="I24" s="74" t="s">
        <v>194</v>
      </c>
      <c r="J24" s="75" t="e">
        <f>VLOOKUP(B24,'коначна табела'!A10:Q72,17,FALSE)</f>
        <v>#N/A</v>
      </c>
      <c r="K24" s="69"/>
      <c r="L24" s="70" t="e">
        <f>VLOOKUP(B24,'коначна табела'!A10:F72,6,FALSE)</f>
        <v>#N/A</v>
      </c>
      <c r="M24" s="73"/>
      <c r="N24" s="70" t="e">
        <f>VLOOKUP(B24,'коначна табела'!A11:Z72,26,FALSE)</f>
        <v>#N/A</v>
      </c>
      <c r="O24" s="108"/>
      <c r="P24" s="70" t="e">
        <f>VLOOKUP(B24,'коначна табела'!A11:AC72,29,FALSE)</f>
        <v>#N/A</v>
      </c>
      <c r="Q24" s="70" t="e">
        <f>VLOOKUP(B24,'коначна табела'!A11:AD72,30,FALSE)</f>
        <v>#N/A</v>
      </c>
    </row>
    <row r="25" spans="1:17" ht="12.75">
      <c r="A25" s="77">
        <v>16</v>
      </c>
      <c r="B25" s="105"/>
      <c r="C25" s="70"/>
      <c r="D25" s="70"/>
      <c r="E25" s="72" t="e">
        <f>VLOOKUP(B25,'коначна табела'!A9:B71,2,FALSE)</f>
        <v>#N/A</v>
      </c>
      <c r="F25" s="70" t="e">
        <f>VLOOKUP(B25,'коначна табела'!A12:N72,14,FALSE)</f>
        <v>#N/A</v>
      </c>
      <c r="G25" s="110" t="s">
        <v>193</v>
      </c>
      <c r="H25" s="70" t="e">
        <f>VLOOKUP(B25,'коначна табела'!A11:K72,11,FALSE)</f>
        <v>#N/A</v>
      </c>
      <c r="I25" s="74" t="s">
        <v>194</v>
      </c>
      <c r="J25" s="75" t="e">
        <f>VLOOKUP(B25,'коначна табела'!A11:Q72,17,FALSE)</f>
        <v>#N/A</v>
      </c>
      <c r="K25" s="69"/>
      <c r="L25" s="70" t="e">
        <f>VLOOKUP(B25,'коначна табела'!A11:F72,6,FALSE)</f>
        <v>#N/A</v>
      </c>
      <c r="M25" s="73"/>
      <c r="N25" s="70" t="e">
        <f>VLOOKUP(B25,'коначна табела'!A12:Z73,26,FALSE)</f>
        <v>#N/A</v>
      </c>
      <c r="O25" s="108"/>
      <c r="P25" s="70" t="e">
        <f>VLOOKUP(B25,'коначна табела'!A12:AC73,29,FALSE)</f>
        <v>#N/A</v>
      </c>
      <c r="Q25" s="70" t="e">
        <f>VLOOKUP(B25,'коначна табела'!A12:AD73,30,FALSE)</f>
        <v>#N/A</v>
      </c>
    </row>
    <row r="26" spans="1:17" ht="12.75">
      <c r="A26" s="69">
        <v>17</v>
      </c>
      <c r="B26" s="105"/>
      <c r="C26" s="70"/>
      <c r="D26" s="70"/>
      <c r="E26" s="72" t="e">
        <f>VLOOKUP(B26,'коначна табела'!A9:B71,2,FALSE)</f>
        <v>#N/A</v>
      </c>
      <c r="F26" s="70" t="e">
        <f>VLOOKUP(B26,'коначна табела'!A13:N73,14,FALSE)</f>
        <v>#N/A</v>
      </c>
      <c r="G26" s="110" t="s">
        <v>193</v>
      </c>
      <c r="H26" s="70" t="e">
        <f>VLOOKUP(B26,'коначна табела'!A12:K73,11,FALSE)</f>
        <v>#N/A</v>
      </c>
      <c r="I26" s="74" t="s">
        <v>194</v>
      </c>
      <c r="J26" s="75" t="e">
        <f>VLOOKUP(B26,'коначна табела'!A12:Q73,17,FALSE)</f>
        <v>#N/A</v>
      </c>
      <c r="K26" s="69"/>
      <c r="L26" s="70" t="e">
        <f>VLOOKUP(B26,'коначна табела'!A12:F73,6,FALSE)</f>
        <v>#N/A</v>
      </c>
      <c r="M26" s="73"/>
      <c r="N26" s="70" t="e">
        <f>VLOOKUP(B26,'коначна табела'!A13:Z74,26,FALSE)</f>
        <v>#N/A</v>
      </c>
      <c r="O26" s="108"/>
      <c r="P26" s="70" t="e">
        <f>VLOOKUP(B26,'коначна табела'!A13:AC74,29,FALSE)</f>
        <v>#N/A</v>
      </c>
      <c r="Q26" s="70" t="e">
        <f>VLOOKUP(B26,'коначна табела'!A13:AD74,30,FALSE)</f>
        <v>#N/A</v>
      </c>
    </row>
    <row r="27" spans="1:17" ht="12.75">
      <c r="A27" s="77">
        <v>18</v>
      </c>
      <c r="B27" s="105"/>
      <c r="C27" s="70"/>
      <c r="D27" s="70"/>
      <c r="E27" s="72" t="e">
        <f>VLOOKUP(B27,'коначна табела'!A9:B71,2,FALSE)</f>
        <v>#N/A</v>
      </c>
      <c r="F27" s="70" t="e">
        <f>VLOOKUP(B27,'коначна табела'!A9:N71,14,FALSE)</f>
        <v>#N/A</v>
      </c>
      <c r="G27" s="110" t="s">
        <v>193</v>
      </c>
      <c r="H27" s="70" t="e">
        <f>VLOOKUP(B27,'коначна табела'!A9:K71,11,FALSE)</f>
        <v>#N/A</v>
      </c>
      <c r="I27" s="74" t="s">
        <v>194</v>
      </c>
      <c r="J27" s="75" t="e">
        <f>VLOOKUP(B27,'коначна табела'!A9:Q71,17,FALSE)</f>
        <v>#N/A</v>
      </c>
      <c r="K27" s="69"/>
      <c r="L27" s="70" t="e">
        <f>VLOOKUP(B27,'коначна табела'!A9:F71,6,FALSE)</f>
        <v>#N/A</v>
      </c>
      <c r="M27" s="73"/>
      <c r="N27" s="70" t="e">
        <f>VLOOKUP(B27,'коначна табела'!A9:Z71,26,FALSE)</f>
        <v>#N/A</v>
      </c>
      <c r="O27" s="108"/>
      <c r="P27" s="70" t="e">
        <f>VLOOKUP(B27,'коначна табела'!A9:AC71,29,FALSE)</f>
        <v>#N/A</v>
      </c>
      <c r="Q27" s="70" t="e">
        <f>VLOOKUP(B27,'коначна табела'!A9:AD71,30,FALSE)</f>
        <v>#N/A</v>
      </c>
    </row>
    <row r="28" spans="1:17" ht="12.75">
      <c r="A28" s="69">
        <v>19</v>
      </c>
      <c r="B28" s="105"/>
      <c r="C28" s="70"/>
      <c r="D28" s="70"/>
      <c r="E28" s="72" t="e">
        <f>VLOOKUP(B28,'коначна табела'!A9:B71,2,FALSE)</f>
        <v>#N/A</v>
      </c>
      <c r="F28" s="70" t="e">
        <f>VLOOKUP(B28,'коначна табела'!A9:N71,14,FALSE)</f>
        <v>#N/A</v>
      </c>
      <c r="G28" s="110" t="s">
        <v>193</v>
      </c>
      <c r="H28" s="70" t="e">
        <f>VLOOKUP(B28,'коначна табела'!A9:K71,11,FALSE)</f>
        <v>#N/A</v>
      </c>
      <c r="I28" s="74" t="s">
        <v>194</v>
      </c>
      <c r="J28" s="75" t="e">
        <f>VLOOKUP(B28,'коначна табела'!A9:Q71,17,FALSE)</f>
        <v>#N/A</v>
      </c>
      <c r="K28" s="69"/>
      <c r="L28" s="70" t="e">
        <f>VLOOKUP(B28,'коначна табела'!A9:F71,6,FALSE)</f>
        <v>#N/A</v>
      </c>
      <c r="M28" s="73"/>
      <c r="N28" s="70" t="e">
        <f>VLOOKUP(B28,'коначна табела'!A9:Z71,26,FALSE)</f>
        <v>#N/A</v>
      </c>
      <c r="O28" s="108"/>
      <c r="P28" s="70" t="e">
        <f>VLOOKUP(B28,'коначна табела'!A9:AC71,29,FALSE)</f>
        <v>#N/A</v>
      </c>
      <c r="Q28" s="70" t="e">
        <f>VLOOKUP(B28,'коначна табела'!A9:AD71,30,FALSE)</f>
        <v>#N/A</v>
      </c>
    </row>
    <row r="29" spans="1:17" ht="12.75">
      <c r="A29" s="77">
        <v>20</v>
      </c>
      <c r="B29" s="105"/>
      <c r="C29" s="70"/>
      <c r="D29" s="70"/>
      <c r="E29" s="72" t="e">
        <f>VLOOKUP(B29,'коначна табела'!A9:B71,2,FALSE)</f>
        <v>#N/A</v>
      </c>
      <c r="F29" s="70" t="e">
        <f>VLOOKUP(B29,'коначна табела'!A9:N71,14,FALSE)</f>
        <v>#N/A</v>
      </c>
      <c r="G29" s="110" t="s">
        <v>193</v>
      </c>
      <c r="H29" s="70" t="e">
        <f>VLOOKUP(B29,'коначна табела'!A9:K71,11,FALSE)</f>
        <v>#N/A</v>
      </c>
      <c r="I29" s="74" t="s">
        <v>194</v>
      </c>
      <c r="J29" s="75" t="e">
        <f>VLOOKUP(B29,'коначна табела'!A9:Q71,17,FALSE)</f>
        <v>#N/A</v>
      </c>
      <c r="K29" s="69"/>
      <c r="L29" s="70" t="e">
        <f>VLOOKUP(B29,'коначна табела'!A9:F71,6,FALSE)</f>
        <v>#N/A</v>
      </c>
      <c r="M29" s="73"/>
      <c r="N29" s="70" t="e">
        <f>VLOOKUP(B29,'коначна табела'!A9:Z71,26,FALSE)</f>
        <v>#N/A</v>
      </c>
      <c r="O29" s="108"/>
      <c r="P29" s="70" t="e">
        <f>VLOOKUP(B29,'коначна табела'!A9:AC71,29,FALSE)</f>
        <v>#N/A</v>
      </c>
      <c r="Q29" s="70" t="e">
        <f>VLOOKUP(B29,'коначна табела'!A9:AD71,30,FALSE)</f>
        <v>#N/A</v>
      </c>
    </row>
    <row r="30" spans="1:17" ht="12.75">
      <c r="A30" s="77">
        <v>21</v>
      </c>
      <c r="B30" s="105"/>
      <c r="C30" s="70"/>
      <c r="D30" s="70"/>
      <c r="E30" s="72" t="e">
        <f>VLOOKUP(B30,'коначна табела'!A9:B71,2,FALSE)</f>
        <v>#N/A</v>
      </c>
      <c r="F30" s="70" t="e">
        <f>VLOOKUP(B30,'коначна табела'!A9:N71,14,FALSE)</f>
        <v>#N/A</v>
      </c>
      <c r="G30" s="110" t="s">
        <v>193</v>
      </c>
      <c r="H30" s="70" t="e">
        <f>VLOOKUP(B30,'коначна табела'!A9:K71,11,FALSE)</f>
        <v>#N/A</v>
      </c>
      <c r="I30" s="74" t="s">
        <v>194</v>
      </c>
      <c r="J30" s="75" t="e">
        <f>VLOOKUP(B30,'коначна табела'!A9:Q71,17,FALSE)</f>
        <v>#N/A</v>
      </c>
      <c r="K30" s="69"/>
      <c r="L30" s="70" t="e">
        <f>VLOOKUP(B30,'коначна табела'!A9:F71,6,FALSE)</f>
        <v>#N/A</v>
      </c>
      <c r="M30" s="73"/>
      <c r="N30" s="70" t="e">
        <f>VLOOKUP(B30,'коначна табела'!A9:Z71,26,FALSE)</f>
        <v>#N/A</v>
      </c>
      <c r="O30" s="108"/>
      <c r="P30" s="70" t="e">
        <f>VLOOKUP(B30,'коначна табела'!A9:AC71,29,FALSE)</f>
        <v>#N/A</v>
      </c>
      <c r="Q30" s="70" t="e">
        <f>VLOOKUP(B30,'коначна табела'!A9:AD71,30,FALSE)</f>
        <v>#N/A</v>
      </c>
    </row>
    <row r="31" spans="1:17" ht="12.75">
      <c r="A31" s="77">
        <v>22</v>
      </c>
      <c r="B31" s="105"/>
      <c r="C31" s="70"/>
      <c r="D31" s="70"/>
      <c r="E31" s="72" t="e">
        <f>VLOOKUP(B31,'коначна табела'!A9:B71,2,FALSE)</f>
        <v>#N/A</v>
      </c>
      <c r="F31" s="70" t="e">
        <f>VLOOKUP(B31,'коначна табела'!A9:N71,14,FALSE)</f>
        <v>#N/A</v>
      </c>
      <c r="G31" s="110" t="s">
        <v>193</v>
      </c>
      <c r="H31" s="70" t="e">
        <f>VLOOKUP(B31,'коначна табела'!A9:K71,11,FALSE)</f>
        <v>#N/A</v>
      </c>
      <c r="I31" s="74" t="s">
        <v>194</v>
      </c>
      <c r="J31" s="75" t="e">
        <f>VLOOKUP(B31,'коначна табела'!A9:Q71,17,FALSE)</f>
        <v>#N/A</v>
      </c>
      <c r="K31" s="69"/>
      <c r="L31" s="70" t="e">
        <f>VLOOKUP(B31,'коначна табела'!A9:F71,6,FALSE)</f>
        <v>#N/A</v>
      </c>
      <c r="M31" s="73"/>
      <c r="N31" s="70" t="e">
        <f>VLOOKUP(B31,'коначна табела'!A9:Z71,26,FALSE)</f>
        <v>#N/A</v>
      </c>
      <c r="O31" s="108"/>
      <c r="P31" s="70" t="e">
        <f>VLOOKUP(B31,'коначна табела'!A9:AC71,29,FALSE)</f>
        <v>#N/A</v>
      </c>
      <c r="Q31" s="70" t="e">
        <f>VLOOKUP(B31,'коначна табела'!A9:AD71,30,FALSE)</f>
        <v>#N/A</v>
      </c>
    </row>
    <row r="32" spans="1:17" ht="12.75">
      <c r="A32" s="77">
        <v>23</v>
      </c>
      <c r="B32" s="105"/>
      <c r="C32" s="70"/>
      <c r="D32" s="70"/>
      <c r="E32" s="72" t="e">
        <f>VLOOKUP(B32,'коначна табела'!A9:B71,2,FALSE)</f>
        <v>#N/A</v>
      </c>
      <c r="F32" s="70" t="e">
        <f>VLOOKUP(B32,'коначна табела'!A9:N71,14,FALSE)</f>
        <v>#N/A</v>
      </c>
      <c r="G32" s="110" t="s">
        <v>193</v>
      </c>
      <c r="H32" s="70" t="e">
        <f>VLOOKUP(B32,'коначна табела'!A9:K71,11,FALSE)</f>
        <v>#N/A</v>
      </c>
      <c r="I32" s="74" t="s">
        <v>194</v>
      </c>
      <c r="J32" s="75" t="e">
        <f>VLOOKUP(B32,'коначна табела'!A9:Q71,17,FALSE)</f>
        <v>#N/A</v>
      </c>
      <c r="K32" s="69"/>
      <c r="L32" s="70" t="e">
        <f>VLOOKUP(B32,'коначна табела'!A9:F71,6,FALSE)</f>
        <v>#N/A</v>
      </c>
      <c r="M32" s="73"/>
      <c r="N32" s="70" t="e">
        <f>VLOOKUP(B32,'коначна табела'!A9:Z71,26,FALSE)</f>
        <v>#N/A</v>
      </c>
      <c r="O32" s="108"/>
      <c r="P32" s="70" t="e">
        <f>VLOOKUP(B32,'коначна табела'!A9:AC71,29,FALSE)</f>
        <v>#N/A</v>
      </c>
      <c r="Q32" s="70" t="e">
        <f>VLOOKUP(B32,'коначна табела'!A9:AD71,30,FALSE)</f>
        <v>#N/A</v>
      </c>
    </row>
    <row r="33" spans="1:17" ht="12.75">
      <c r="A33" s="77">
        <v>24</v>
      </c>
      <c r="B33" s="105"/>
      <c r="C33" s="70"/>
      <c r="D33" s="70"/>
      <c r="E33" s="72" t="e">
        <f>VLOOKUP(B33,'коначна табела'!A9:B71,2,FALSE)</f>
        <v>#N/A</v>
      </c>
      <c r="F33" s="70" t="e">
        <f>VLOOKUP(B33,'коначна табела'!A9:N71,14,FALSE)</f>
        <v>#N/A</v>
      </c>
      <c r="G33" s="110" t="s">
        <v>193</v>
      </c>
      <c r="H33" s="70" t="e">
        <f>VLOOKUP(B33,'коначна табела'!A9:K71,11,FALSE)</f>
        <v>#N/A</v>
      </c>
      <c r="I33" s="74" t="s">
        <v>194</v>
      </c>
      <c r="J33" s="75" t="e">
        <f>VLOOKUP(B33,'коначна табела'!A9:Q71,17,FALSE)</f>
        <v>#N/A</v>
      </c>
      <c r="K33" s="69"/>
      <c r="L33" s="70" t="e">
        <f>VLOOKUP(B33,'коначна табела'!A9:F71,6,FALSE)</f>
        <v>#N/A</v>
      </c>
      <c r="M33" s="73"/>
      <c r="N33" s="70" t="e">
        <f>VLOOKUP(B33,'коначна табела'!A9:Z71,26,FALSE)</f>
        <v>#N/A</v>
      </c>
      <c r="O33" s="108"/>
      <c r="P33" s="70" t="e">
        <f>VLOOKUP(B33,'коначна табела'!A9:AC71,29,FALSE)</f>
        <v>#N/A</v>
      </c>
      <c r="Q33" s="70" t="e">
        <f>VLOOKUP(B33,'коначна табела'!A9:AD71,30,FALSE)</f>
        <v>#N/A</v>
      </c>
    </row>
    <row r="34" spans="1:17" ht="12.75">
      <c r="A34" s="77">
        <v>25</v>
      </c>
      <c r="B34" s="105"/>
      <c r="C34" s="70"/>
      <c r="D34" s="70"/>
      <c r="E34" s="72" t="e">
        <f>VLOOKUP(B34,'коначна табела'!A9:B71,2,FALSE)</f>
        <v>#N/A</v>
      </c>
      <c r="F34" s="70" t="e">
        <f>VLOOKUP(B34,'коначна табела'!A9:N71,14,FALSE)</f>
        <v>#N/A</v>
      </c>
      <c r="G34" s="110" t="s">
        <v>193</v>
      </c>
      <c r="H34" s="70" t="e">
        <f>VLOOKUP(B34,'коначна табела'!A9:K71,11,FALSE)</f>
        <v>#N/A</v>
      </c>
      <c r="I34" s="74" t="s">
        <v>194</v>
      </c>
      <c r="J34" s="75" t="e">
        <f>VLOOKUP(B34,'коначна табела'!A9:Q71,17,FALSE)</f>
        <v>#N/A</v>
      </c>
      <c r="K34" s="69"/>
      <c r="L34" s="70" t="e">
        <f>VLOOKUP(B34,'коначна табела'!A9:F71,6,FALSE)</f>
        <v>#N/A</v>
      </c>
      <c r="M34" s="73"/>
      <c r="N34" s="70" t="e">
        <f>VLOOKUP(B34,'коначна табела'!A9:Z71,26,FALSE)</f>
        <v>#N/A</v>
      </c>
      <c r="O34" s="108"/>
      <c r="P34" s="70" t="e">
        <f>VLOOKUP(B34,'коначна табела'!A9:AC71,29,FALSE)</f>
        <v>#N/A</v>
      </c>
      <c r="Q34" s="70" t="e">
        <f>VLOOKUP(B341,'коначна табела'!A9:AD71,30,FALSE)</f>
        <v>#N/A</v>
      </c>
    </row>
    <row r="35" spans="1:17" ht="12.75">
      <c r="A35" s="77">
        <v>26</v>
      </c>
      <c r="B35" s="105"/>
      <c r="C35" s="70"/>
      <c r="D35" s="70"/>
      <c r="E35" s="72" t="e">
        <f>VLOOKUP(B35,'коначна табела'!A9:B71,2,FALSE)</f>
        <v>#N/A</v>
      </c>
      <c r="F35" s="70" t="e">
        <f>VLOOKUP(B35,'коначна табела'!A9:N71,14,FALSE)</f>
        <v>#N/A</v>
      </c>
      <c r="G35" s="110" t="s">
        <v>193</v>
      </c>
      <c r="H35" s="70" t="e">
        <f>VLOOKUP(B35,'коначна табела'!A9:K71,11,FALSE)</f>
        <v>#N/A</v>
      </c>
      <c r="I35" s="74" t="s">
        <v>194</v>
      </c>
      <c r="J35" s="75" t="e">
        <f>VLOOKUP(B35,'коначна табела'!A9:Q71,17,FALSE)</f>
        <v>#N/A</v>
      </c>
      <c r="K35" s="69"/>
      <c r="L35" s="70" t="e">
        <f>VLOOKUP(B35,'коначна табела'!A9:F71,6,FALSE)</f>
        <v>#N/A</v>
      </c>
      <c r="M35" s="73"/>
      <c r="N35" s="70" t="e">
        <f>VLOOKUP(B35,'коначна табела'!A9:Z71,26,FALSE)</f>
        <v>#N/A</v>
      </c>
      <c r="O35" s="108"/>
      <c r="P35" s="70" t="e">
        <f>VLOOKUP(B35,'коначна табела'!A9:AC71,29,FALSE)</f>
        <v>#N/A</v>
      </c>
      <c r="Q35" s="70" t="e">
        <f>VLOOKUP(B35,'коначна табела'!A9:AD71,30,FALSE)</f>
        <v>#N/A</v>
      </c>
    </row>
    <row r="36" spans="1:17" ht="12.75">
      <c r="A36" s="77">
        <v>27</v>
      </c>
      <c r="B36" s="105"/>
      <c r="C36" s="70"/>
      <c r="D36" s="70"/>
      <c r="E36" s="72" t="e">
        <f>VLOOKUP(B36,'коначна табела'!A9:B71,2,FALSE)</f>
        <v>#N/A</v>
      </c>
      <c r="F36" s="70" t="e">
        <f>VLOOKUP(B36,'коначна табела'!A9:N71,14,FALSE)</f>
        <v>#N/A</v>
      </c>
      <c r="G36" s="110" t="s">
        <v>193</v>
      </c>
      <c r="H36" s="70" t="e">
        <f>VLOOKUP(B36,'коначна табела'!A9:K71,11,FALSE)</f>
        <v>#N/A</v>
      </c>
      <c r="I36" s="74" t="s">
        <v>194</v>
      </c>
      <c r="J36" s="75" t="e">
        <f>VLOOKUP(B36,'коначна табела'!A9:Q71,17,FALSE)</f>
        <v>#N/A</v>
      </c>
      <c r="K36" s="69"/>
      <c r="L36" s="70" t="e">
        <f>VLOOKUP(B36,'коначна табела'!A9:F71,6,FALSE)</f>
        <v>#N/A</v>
      </c>
      <c r="M36" s="73"/>
      <c r="N36" s="70" t="e">
        <f>VLOOKUP(B36,'коначна табела'!A9:Z71,26,FALSE)</f>
        <v>#N/A</v>
      </c>
      <c r="O36" s="108"/>
      <c r="P36" s="70" t="e">
        <f>VLOOKUP(B36,'коначна табела'!A9:AC71,29,FALSE)</f>
        <v>#N/A</v>
      </c>
      <c r="Q36" s="70" t="e">
        <f>VLOOKUP(B36,'коначна табела'!A9:AD71,30,FALSE)</f>
        <v>#N/A</v>
      </c>
    </row>
    <row r="37" spans="1:17" ht="12.75">
      <c r="A37" s="77">
        <v>28</v>
      </c>
      <c r="B37" s="105"/>
      <c r="C37" s="70"/>
      <c r="D37" s="70"/>
      <c r="E37" s="72" t="e">
        <f>VLOOKUP(B37,'коначна табела'!A9:B71,2,FALSE)</f>
        <v>#N/A</v>
      </c>
      <c r="F37" s="70" t="e">
        <f>VLOOKUP(B37,'коначна табела'!A9:N71,14,FALSE)</f>
        <v>#N/A</v>
      </c>
      <c r="G37" s="110" t="s">
        <v>193</v>
      </c>
      <c r="H37" s="70" t="e">
        <f>VLOOKUP(B37,'коначна табела'!A9:K71,11,FALSE)</f>
        <v>#N/A</v>
      </c>
      <c r="I37" s="74" t="s">
        <v>194</v>
      </c>
      <c r="J37" s="75" t="e">
        <f>VLOOKUP(B37,'коначна табела'!A9:Q71,17,FALSE)</f>
        <v>#N/A</v>
      </c>
      <c r="K37" s="69"/>
      <c r="L37" s="70" t="e">
        <f>VLOOKUP(B37,'коначна табела'!A9:F71,6,FALSE)</f>
        <v>#N/A</v>
      </c>
      <c r="M37" s="73"/>
      <c r="N37" s="70" t="e">
        <f>VLOOKUP(B37,'коначна табела'!A9:Z71,26,FALSE)</f>
        <v>#N/A</v>
      </c>
      <c r="O37" s="108"/>
      <c r="P37" s="70" t="e">
        <f>VLOOKUP(B37,'коначна табела'!A9:AC71,29,FALSE)</f>
        <v>#N/A</v>
      </c>
      <c r="Q37" s="70" t="e">
        <f>VLOOKUP(B37,'коначна табела'!A9:AD71,30,FALSE)</f>
        <v>#N/A</v>
      </c>
    </row>
    <row r="38" spans="1:17" ht="12.75">
      <c r="A38" s="77">
        <v>29</v>
      </c>
      <c r="B38" s="105"/>
      <c r="C38" s="70"/>
      <c r="D38" s="70"/>
      <c r="E38" s="72" t="e">
        <f>VLOOKUP(B38,'коначна табела'!A9:B71,2,FALSE)</f>
        <v>#N/A</v>
      </c>
      <c r="F38" s="70" t="e">
        <f>VLOOKUP(B38,'коначна табела'!A9:N71,14,FALSE)</f>
        <v>#N/A</v>
      </c>
      <c r="G38" s="110" t="s">
        <v>193</v>
      </c>
      <c r="H38" s="70" t="e">
        <f>VLOOKUP(B38,'коначна табела'!A9:K71,11,FALSE)</f>
        <v>#N/A</v>
      </c>
      <c r="I38" s="74" t="s">
        <v>194</v>
      </c>
      <c r="J38" s="75" t="e">
        <f>VLOOKUP(B38,'коначна табела'!A9:Q71,17,FALSE)</f>
        <v>#N/A</v>
      </c>
      <c r="K38" s="69"/>
      <c r="L38" s="70" t="e">
        <f>VLOOKUP(B38,'коначна табела'!A9:F71,6,FALSE)</f>
        <v>#N/A</v>
      </c>
      <c r="M38" s="73"/>
      <c r="N38" s="70" t="e">
        <f>VLOOKUP(B38,'коначна табела'!A9:Z71,26,FALSE)</f>
        <v>#N/A</v>
      </c>
      <c r="O38" s="108"/>
      <c r="P38" s="70" t="e">
        <f>VLOOKUP(B38,'коначна табела'!A9:AC71,29,FALSE)</f>
        <v>#N/A</v>
      </c>
      <c r="Q38" s="70" t="e">
        <f>VLOOKUP(B38,'коначна табела'!A9:AD71,30,FALSE)</f>
        <v>#N/A</v>
      </c>
    </row>
    <row r="39" spans="1:17" ht="12.75">
      <c r="A39" s="77">
        <v>30</v>
      </c>
      <c r="B39" s="105"/>
      <c r="C39" s="70"/>
      <c r="D39" s="70"/>
      <c r="E39" s="72" t="e">
        <f>VLOOKUP(B39,'коначна табела'!A9:B71,2,FALSE)</f>
        <v>#N/A</v>
      </c>
      <c r="F39" s="70" t="e">
        <f>VLOOKUP(B39,'коначна табела'!A9:N71,14,FALSE)</f>
        <v>#N/A</v>
      </c>
      <c r="G39" s="110" t="s">
        <v>193</v>
      </c>
      <c r="H39" s="70" t="e">
        <f>VLOOKUP(B39,'коначна табела'!A9:K71,11,FALSE)</f>
        <v>#N/A</v>
      </c>
      <c r="I39" s="74" t="s">
        <v>194</v>
      </c>
      <c r="J39" s="75" t="e">
        <f>VLOOKUP(B39,'коначна табела'!A9:Q71,17,FALSE)</f>
        <v>#N/A</v>
      </c>
      <c r="K39" s="69"/>
      <c r="L39" s="70" t="e">
        <f>VLOOKUP(B39,'коначна табела'!A9:F71,6,FALSE)</f>
        <v>#N/A</v>
      </c>
      <c r="M39" s="73"/>
      <c r="N39" s="70" t="e">
        <f>VLOOKUP(B39,'коначна табела'!A9:Z71,26,FALSE)</f>
        <v>#N/A</v>
      </c>
      <c r="O39" s="108"/>
      <c r="P39" s="70" t="e">
        <f>VLOOKUP(B39,'коначна табела'!A9:AC71,29,FALSE)</f>
        <v>#N/A</v>
      </c>
      <c r="Q39" s="70" t="e">
        <f>VLOOKUP(B39,'коначна табела'!A9:AD71,30,FALSE)</f>
        <v>#N/A</v>
      </c>
    </row>
    <row r="40" spans="1:17" ht="12.75">
      <c r="A40" s="77">
        <v>31</v>
      </c>
      <c r="B40" s="105"/>
      <c r="C40" s="70"/>
      <c r="D40" s="70"/>
      <c r="E40" s="72" t="e">
        <f>VLOOKUP(B40,'коначна табела'!A9:B71,2,FALSE)</f>
        <v>#N/A</v>
      </c>
      <c r="F40" s="70" t="e">
        <f>VLOOKUP(B40,'коначна табела'!A9:N71,14,FALSE)</f>
        <v>#N/A</v>
      </c>
      <c r="G40" s="110" t="s">
        <v>193</v>
      </c>
      <c r="H40" s="70" t="e">
        <f>VLOOKUP(B40,'коначна табела'!A9:K71,11,FALSE)</f>
        <v>#N/A</v>
      </c>
      <c r="I40" s="74" t="s">
        <v>194</v>
      </c>
      <c r="J40" s="75" t="e">
        <f>VLOOKUP(B40,'коначна табела'!A9:Q71,17,FALSE)</f>
        <v>#N/A</v>
      </c>
      <c r="K40" s="69"/>
      <c r="L40" s="70" t="e">
        <f>VLOOKUP(B40,'коначна табела'!A9:F71,6,FALSE)</f>
        <v>#N/A</v>
      </c>
      <c r="M40" s="73"/>
      <c r="N40" s="70" t="e">
        <f>VLOOKUP(B40,'коначна табела'!A9:Z71,26,FALSE)</f>
        <v>#N/A</v>
      </c>
      <c r="O40" s="108"/>
      <c r="P40" s="70" t="e">
        <f>VLOOKUP(B40,'коначна табела'!A9:AC71,29,FALSE)</f>
        <v>#N/A</v>
      </c>
      <c r="Q40" s="70" t="e">
        <f>VLOOKUP(B40,'коначна табела'!A9:AD71,30,FALSE)</f>
        <v>#N/A</v>
      </c>
    </row>
    <row r="41" spans="1:17" ht="12.75">
      <c r="A41" s="77">
        <v>32</v>
      </c>
      <c r="B41" s="105"/>
      <c r="C41" s="70"/>
      <c r="D41" s="70"/>
      <c r="E41" s="72" t="e">
        <f>VLOOKUP(B41,'коначна табела'!A9:B71,2,FALSE)</f>
        <v>#N/A</v>
      </c>
      <c r="F41" s="70" t="e">
        <f>VLOOKUP(B41,'коначна табела'!A9:N71,14,FALSE)</f>
        <v>#N/A</v>
      </c>
      <c r="G41" s="110" t="s">
        <v>193</v>
      </c>
      <c r="H41" s="70" t="e">
        <f>VLOOKUP(B41,'коначна табела'!A9:K71,11,FALSE)</f>
        <v>#N/A</v>
      </c>
      <c r="I41" s="74" t="s">
        <v>194</v>
      </c>
      <c r="J41" s="75" t="e">
        <f>VLOOKUP(B41,'коначна табела'!A9:Q71,17,FALSE)</f>
        <v>#N/A</v>
      </c>
      <c r="K41" s="69"/>
      <c r="L41" s="70" t="e">
        <f>VLOOKUP(B41,'коначна табела'!A9:F71,6,FALSE)</f>
        <v>#N/A</v>
      </c>
      <c r="M41" s="73"/>
      <c r="N41" s="70" t="e">
        <f>VLOOKUP(B41,'коначна табела'!A9:Z71,26,FALSE)</f>
        <v>#N/A</v>
      </c>
      <c r="O41" s="108"/>
      <c r="P41" s="70" t="e">
        <f>VLOOKUP(B41,'коначна табела'!A9:AC71,29,FALSE)</f>
        <v>#N/A</v>
      </c>
      <c r="Q41" s="70" t="e">
        <f>VLOOKUP(B41,'коначна табела'!A9:AD71,30,FALSE)</f>
        <v>#N/A</v>
      </c>
    </row>
    <row r="42" spans="1:17" ht="12.75">
      <c r="A42" s="77">
        <v>33</v>
      </c>
      <c r="B42" s="105"/>
      <c r="C42" s="70"/>
      <c r="D42" s="70"/>
      <c r="E42" s="72" t="e">
        <f>VLOOKUP(B42,'коначна табела'!A9:B71,2,FALSE)</f>
        <v>#N/A</v>
      </c>
      <c r="F42" s="70" t="e">
        <f>VLOOKUP(B42,'коначна табела'!A9:N71,14,FALSE)</f>
        <v>#N/A</v>
      </c>
      <c r="G42" s="110" t="s">
        <v>193</v>
      </c>
      <c r="H42" s="70" t="e">
        <f>VLOOKUP(B42,'коначна табела'!A9:K71,11,FALSE)</f>
        <v>#N/A</v>
      </c>
      <c r="I42" s="74" t="s">
        <v>194</v>
      </c>
      <c r="J42" s="75" t="e">
        <f>VLOOKUP(B42,'коначна табела'!A9:Q71,17,FALSE)</f>
        <v>#N/A</v>
      </c>
      <c r="K42" s="69"/>
      <c r="L42" s="70" t="e">
        <f>VLOOKUP(B42,'коначна табела'!A9:F71,6,FALSE)</f>
        <v>#N/A</v>
      </c>
      <c r="M42" s="73"/>
      <c r="N42" s="70" t="e">
        <f>VLOOKUP(B42,'коначна табела'!A9:Z71,26,FALSE)</f>
        <v>#N/A</v>
      </c>
      <c r="O42" s="108"/>
      <c r="P42" s="70" t="e">
        <f>VLOOKUP(B42,'коначна табела'!A9:AC71,29,FALSE)</f>
        <v>#N/A</v>
      </c>
      <c r="Q42" s="70" t="e">
        <f>VLOOKUP(B42,'коначна табела'!A9:AD71,30,FALSE)</f>
        <v>#N/A</v>
      </c>
    </row>
    <row r="43" spans="1:17" ht="12.75">
      <c r="A43" s="77">
        <v>34</v>
      </c>
      <c r="B43" s="105"/>
      <c r="C43" s="70"/>
      <c r="D43" s="70"/>
      <c r="E43" s="72" t="e">
        <f>VLOOKUP(B43,'коначна табела'!A9:B73,2,FALSE)</f>
        <v>#N/A</v>
      </c>
      <c r="F43" s="70" t="e">
        <f>VLOOKUP(B43,'коначна табела'!A9:N71,14,FALSE)</f>
        <v>#N/A</v>
      </c>
      <c r="G43" s="110" t="s">
        <v>193</v>
      </c>
      <c r="H43" s="70" t="e">
        <f>VLOOKUP(B43,'коначна табела'!A9:K71,11,FALSE)</f>
        <v>#N/A</v>
      </c>
      <c r="I43" s="74" t="s">
        <v>194</v>
      </c>
      <c r="J43" s="75" t="e">
        <f>VLOOKUP(B43,'коначна табела'!A9:Q71,17,FALSE)</f>
        <v>#N/A</v>
      </c>
      <c r="K43" s="69"/>
      <c r="L43" s="70" t="e">
        <f>VLOOKUP(B43,'коначна табела'!A9:F71,6,FALSE)</f>
        <v>#N/A</v>
      </c>
      <c r="M43" s="73"/>
      <c r="N43" s="70" t="e">
        <f>VLOOKUP(B43,'коначна табела'!A9:Z71,26,FALSE)</f>
        <v>#N/A</v>
      </c>
      <c r="O43" s="108"/>
      <c r="P43" s="70" t="e">
        <f>VLOOKUP(B43,'коначна табела'!A9:AC71,29,FALSE)</f>
        <v>#N/A</v>
      </c>
      <c r="Q43" s="70" t="e">
        <f>VLOOKUP(B43,'коначна табела'!A11:AD72,30,FALSE)</f>
        <v>#N/A</v>
      </c>
    </row>
    <row r="44" spans="1:17" ht="12.75">
      <c r="A44" s="77">
        <v>35</v>
      </c>
      <c r="B44" s="105"/>
      <c r="C44" s="70"/>
      <c r="D44" s="70"/>
      <c r="E44" s="72" t="e">
        <f>VLOOKUP(B44,'коначна табела'!A9:B71,2,FALSE)</f>
        <v>#N/A</v>
      </c>
      <c r="F44" s="70" t="e">
        <f>VLOOKUP(B44,'коначна табела'!A9:N71,14,FALSE)</f>
        <v>#N/A</v>
      </c>
      <c r="G44" s="110" t="s">
        <v>193</v>
      </c>
      <c r="H44" s="70" t="e">
        <f>VLOOKUP(B44,'коначна табела'!A9:K71,11,FALSE)</f>
        <v>#N/A</v>
      </c>
      <c r="I44" s="74" t="s">
        <v>194</v>
      </c>
      <c r="J44" s="75" t="e">
        <f>VLOOKUP(B44,'коначна табела'!A9:Q71,17,FALSE)</f>
        <v>#N/A</v>
      </c>
      <c r="K44" s="69"/>
      <c r="L44" s="70" t="e">
        <f>VLOOKUP(B44,'коначна табела'!A9:F71,6,FALSE)</f>
        <v>#N/A</v>
      </c>
      <c r="M44" s="73"/>
      <c r="N44" s="70" t="e">
        <f>VLOOKUP(B44,'коначна табела'!A9:Z71,26,FALSE)</f>
        <v>#N/A</v>
      </c>
      <c r="O44" s="108"/>
      <c r="P44" s="70" t="e">
        <f>VLOOKUP(B44,'коначна табела'!A9:AC71,29,FALSE)</f>
        <v>#N/A</v>
      </c>
      <c r="Q44" s="70" t="e">
        <f>VLOOKUP(B44,'коначна табела'!A9:AD71,30,FALSE)</f>
        <v>#N/A</v>
      </c>
    </row>
    <row r="45" spans="1:17" ht="12.75">
      <c r="A45" s="77">
        <v>36</v>
      </c>
      <c r="B45" s="105"/>
      <c r="C45" s="70"/>
      <c r="D45" s="70"/>
      <c r="E45" s="72" t="e">
        <f>VLOOKUP(B45,'коначна табела'!A9:B71,2,FALSE)</f>
        <v>#N/A</v>
      </c>
      <c r="F45" s="70" t="e">
        <f>VLOOKUP(B45,'коначна табела'!A9:N71,14,FALSE)</f>
        <v>#N/A</v>
      </c>
      <c r="G45" s="110" t="s">
        <v>193</v>
      </c>
      <c r="H45" s="70" t="e">
        <f>VLOOKUP(B45,'коначна табела'!A9:K71,11,FALSE)</f>
        <v>#N/A</v>
      </c>
      <c r="I45" s="74" t="s">
        <v>194</v>
      </c>
      <c r="J45" s="75" t="e">
        <f>VLOOKUP(B45,'коначна табела'!A9:Q71,17,FALSE)</f>
        <v>#N/A</v>
      </c>
      <c r="K45" s="69"/>
      <c r="L45" s="70" t="e">
        <f>VLOOKUP(B45,'коначна табела'!A9:F71,6,FALSE)</f>
        <v>#N/A</v>
      </c>
      <c r="M45" s="73"/>
      <c r="N45" s="70" t="e">
        <f>VLOOKUP(B45,'коначна табела'!A9:Z71,26,FALSE)</f>
        <v>#N/A</v>
      </c>
      <c r="O45" s="108"/>
      <c r="P45" s="70" t="e">
        <f>VLOOKUP(B45,'коначна табела'!A9:AC71,29,FALSE)</f>
        <v>#N/A</v>
      </c>
      <c r="Q45" s="70" t="e">
        <f>VLOOKUP(B45,'коначна табела'!A9:AD71,30,FALSE)</f>
        <v>#N/A</v>
      </c>
    </row>
    <row r="46" spans="1:17" ht="12.75">
      <c r="A46" s="77">
        <v>37</v>
      </c>
      <c r="B46" s="107"/>
      <c r="C46" s="70"/>
      <c r="D46" s="70"/>
      <c r="E46" s="72" t="e">
        <f>VLOOKUP(B46,'коначна табела'!A9:B73,2,FALSE)</f>
        <v>#N/A</v>
      </c>
      <c r="F46" s="70" t="e">
        <f>VLOOKUP(B46,'коначна табела'!A9:N71,14,FALSE)</f>
        <v>#N/A</v>
      </c>
      <c r="G46" s="110" t="s">
        <v>193</v>
      </c>
      <c r="H46" s="70" t="e">
        <f>VLOOKUP(B46,'коначна табела'!A9:K71,11,FALSE)</f>
        <v>#N/A</v>
      </c>
      <c r="I46" s="74" t="s">
        <v>194</v>
      </c>
      <c r="J46" s="75" t="e">
        <f>VLOOKUP(B46,'коначна табела'!A9:Q71,17,FALSE)</f>
        <v>#N/A</v>
      </c>
      <c r="K46" s="69"/>
      <c r="L46" s="70" t="e">
        <f>VLOOKUP(B46,'коначна табела'!A9:F71,6,FALSE)</f>
        <v>#N/A</v>
      </c>
      <c r="M46" s="73"/>
      <c r="N46" s="70" t="e">
        <f>VLOOKUP(B46,'коначна табела'!A9:Z71,26,FALSE)</f>
        <v>#N/A</v>
      </c>
      <c r="O46" s="108"/>
      <c r="P46" s="70" t="e">
        <f>VLOOKUP(B46,'коначна табела'!A9:AC71,29,FALSE)</f>
        <v>#N/A</v>
      </c>
      <c r="Q46" s="70" t="e">
        <f>VLOOKUP(B46,'коначна табела'!A9:AD71,30,FALSE)</f>
        <v>#N/A</v>
      </c>
    </row>
    <row r="47" spans="1:17" ht="12.75">
      <c r="A47" s="77">
        <v>38</v>
      </c>
      <c r="B47" s="105"/>
      <c r="C47" s="70"/>
      <c r="D47" s="70"/>
      <c r="E47" s="72" t="e">
        <f>VLOOKUP(B47,'коначна табела'!A9:B73,2,FALSE)</f>
        <v>#N/A</v>
      </c>
      <c r="F47" s="70" t="e">
        <f>VLOOKUP(B47,'коначна табела'!A9:N71,14,FALSE)</f>
        <v>#N/A</v>
      </c>
      <c r="G47" s="110" t="s">
        <v>193</v>
      </c>
      <c r="H47" s="70" t="e">
        <f>VLOOKUP(B47,'коначна табела'!A9:K71,11,FALSE)</f>
        <v>#N/A</v>
      </c>
      <c r="I47" s="74" t="s">
        <v>194</v>
      </c>
      <c r="J47" s="75" t="e">
        <f>VLOOKUP(B47,'коначна табела'!A9:Q71,17,FALSE)</f>
        <v>#N/A</v>
      </c>
      <c r="K47" s="69"/>
      <c r="L47" s="70" t="e">
        <f>VLOOKUP(B47,'коначна табела'!A9:F71,6,FALSE)</f>
        <v>#N/A</v>
      </c>
      <c r="M47" s="73"/>
      <c r="N47" s="70" t="e">
        <f>VLOOKUP(B47,'коначна табела'!A9:Z71,26,FALSE)</f>
        <v>#N/A</v>
      </c>
      <c r="O47" s="108"/>
      <c r="P47" s="70" t="e">
        <f>VLOOKUP(B47,'коначна табела'!A9:AC71,29,FALSE)</f>
        <v>#N/A</v>
      </c>
      <c r="Q47" s="70" t="e">
        <f>VLOOKUP(B47,'коначна табела'!A9:AD71,30,FALSE)</f>
        <v>#N/A</v>
      </c>
    </row>
    <row r="48" spans="1:17" ht="12.75">
      <c r="A48" s="77">
        <v>39</v>
      </c>
      <c r="B48" s="105"/>
      <c r="C48" s="70"/>
      <c r="D48" s="70"/>
      <c r="E48" s="72" t="e">
        <f>VLOOKUP(B48,'коначна табела'!A9:B71,2,FALSE)</f>
        <v>#N/A</v>
      </c>
      <c r="F48" s="70" t="e">
        <f>VLOOKUP(B48,'коначна табела'!A9:N71,14,FALSE)</f>
        <v>#N/A</v>
      </c>
      <c r="G48" s="110" t="s">
        <v>193</v>
      </c>
      <c r="H48" s="70" t="e">
        <f>VLOOKUP(B48,'коначна табела'!A9:K71,11,FALSE)</f>
        <v>#N/A</v>
      </c>
      <c r="I48" s="74" t="s">
        <v>194</v>
      </c>
      <c r="J48" s="75" t="e">
        <f>VLOOKUP(B48,'коначна табела'!A9:Q71,17,FALSE)</f>
        <v>#N/A</v>
      </c>
      <c r="K48" s="69"/>
      <c r="L48" s="70" t="e">
        <f>VLOOKUP(B48,'коначна табела'!A9:F71,6,FALSE)</f>
        <v>#N/A</v>
      </c>
      <c r="M48" s="73"/>
      <c r="N48" s="70" t="e">
        <f>VLOOKUP(B48,'коначна табела'!A9:Z71,26,FALSE)</f>
        <v>#N/A</v>
      </c>
      <c r="O48" s="108"/>
      <c r="P48" s="70" t="e">
        <f>VLOOKUP(B48,'коначна табела'!A9:AC71,29,FALSE)</f>
        <v>#N/A</v>
      </c>
      <c r="Q48" s="70" t="e">
        <f>VLOOKUP(B48,'коначна табела'!A9:AD71,30,FALSE)</f>
        <v>#N/A</v>
      </c>
    </row>
    <row r="49" spans="1:17" ht="12.75">
      <c r="A49" s="77">
        <v>40</v>
      </c>
      <c r="B49" s="105"/>
      <c r="C49" s="70"/>
      <c r="D49" s="70"/>
      <c r="E49" s="72" t="e">
        <f>VLOOKUP(B49,'коначна табела'!A9:B71,2,FALSE)</f>
        <v>#N/A</v>
      </c>
      <c r="F49" s="70" t="e">
        <f>VLOOKUP(B49,'коначна табела'!A9:N71,14,FALSE)</f>
        <v>#N/A</v>
      </c>
      <c r="G49" s="110"/>
      <c r="H49" s="70" t="e">
        <f>VLOOKUP(B49,'коначна табела'!A9:K71,11,FALSE)</f>
        <v>#N/A</v>
      </c>
      <c r="I49" s="74"/>
      <c r="J49" s="75" t="e">
        <f>VLOOKUP(B49,'коначна табела'!A9:Q71,17,FALSE)</f>
        <v>#N/A</v>
      </c>
      <c r="K49" s="69"/>
      <c r="L49" s="70" t="e">
        <f>VLOOKUP(B49,'коначна табела'!A9:F71,6,FALSE)</f>
        <v>#N/A</v>
      </c>
      <c r="M49" s="73"/>
      <c r="N49" s="70" t="e">
        <f>VLOOKUP(B49,'коначна табела'!A9:Z71,26,FALSE)</f>
        <v>#N/A</v>
      </c>
      <c r="O49" s="109"/>
      <c r="P49" s="70" t="e">
        <f>VLOOKUP(B49,'коначна табела'!A9:AC71,29,FALSE)</f>
        <v>#N/A</v>
      </c>
      <c r="Q49" s="70" t="e">
        <f>VLOOKUP(B49,'коначна табела'!A9:AD71,30,FALSE)</f>
        <v>#N/A</v>
      </c>
    </row>
    <row r="50" spans="1:17" ht="12.75">
      <c r="A50" s="77">
        <v>41</v>
      </c>
      <c r="B50" s="105"/>
      <c r="C50" s="70"/>
      <c r="D50" s="70"/>
      <c r="E50" s="72" t="e">
        <f>VLOOKUP(B50,'коначна табела'!A9:B71,2,FALSE)</f>
        <v>#N/A</v>
      </c>
      <c r="F50" s="70" t="e">
        <f>VLOOKUP(B50,'коначна табела'!A9:N71,14,FALSE)</f>
        <v>#N/A</v>
      </c>
      <c r="G50" s="110"/>
      <c r="H50" s="70" t="e">
        <f>VLOOKUP(B50,'коначна табела'!A9:K71,11,FALSE)</f>
        <v>#N/A</v>
      </c>
      <c r="I50" s="74"/>
      <c r="J50" s="75" t="e">
        <f>VLOOKUP(B50,'коначна табела'!A9:Q71,17,FALSE)</f>
        <v>#N/A</v>
      </c>
      <c r="K50" s="69"/>
      <c r="L50" s="70" t="e">
        <f>VLOOKUP(B50,'коначна табела'!A9:F71,6,FALSE)</f>
        <v>#N/A</v>
      </c>
      <c r="M50" s="73"/>
      <c r="N50" s="70" t="e">
        <f>VLOOKUP(B50,'коначна табела'!A9:Z71,26,FALSE)</f>
        <v>#N/A</v>
      </c>
      <c r="O50" s="109"/>
      <c r="P50" s="70" t="e">
        <f>VLOOKUP(B50,'коначна табела'!A9:AC71,29,FALSE)</f>
        <v>#N/A</v>
      </c>
      <c r="Q50" s="70" t="e">
        <f>VLOOKUP(B50,'коначна табела'!A9:AD71,30,FALSE)</f>
        <v>#N/A</v>
      </c>
    </row>
    <row r="51" spans="1:17" ht="12.75">
      <c r="A51" s="77">
        <v>42</v>
      </c>
      <c r="B51" s="105"/>
      <c r="C51" s="70"/>
      <c r="D51" s="70"/>
      <c r="E51" s="72" t="e">
        <f>VLOOKUP(B51,'коначна табела'!A9:B71,2,FALSE)</f>
        <v>#N/A</v>
      </c>
      <c r="F51" s="70" t="e">
        <f>VLOOKUP(B51,'коначна табела'!A9:N71,14,FALSE)</f>
        <v>#N/A</v>
      </c>
      <c r="G51" s="110"/>
      <c r="H51" s="70" t="e">
        <f>VLOOKUP(B51,'коначна табела'!A9:K71,11,FALSE)</f>
        <v>#N/A</v>
      </c>
      <c r="I51" s="74"/>
      <c r="J51" s="75" t="e">
        <f>VLOOKUP(B51,'коначна табела'!A9:Q71,17,FALSE)</f>
        <v>#N/A</v>
      </c>
      <c r="K51" s="69"/>
      <c r="L51" s="70" t="e">
        <f>VLOOKUP(B51,'коначна табела'!A19:F80,6,FALSE)</f>
        <v>#N/A</v>
      </c>
      <c r="M51" s="73"/>
      <c r="N51" s="70" t="e">
        <f>VLOOKUP(B51,'коначна табела'!A9:Z71,26,FALSE)</f>
        <v>#N/A</v>
      </c>
      <c r="O51" s="109"/>
      <c r="P51" s="70" t="e">
        <f>VLOOKUP(B51,'коначна табела'!A9:AC71,29,FALSE)</f>
        <v>#N/A</v>
      </c>
      <c r="Q51" s="70" t="e">
        <f>VLOOKUP(B51,'коначна табела'!A9:AD71,30,FALSE)</f>
        <v>#N/A</v>
      </c>
    </row>
    <row r="52" spans="1:17" ht="12.75">
      <c r="A52" s="77"/>
      <c r="B52" s="105"/>
      <c r="C52" s="70"/>
      <c r="D52" s="70"/>
      <c r="E52" s="72"/>
      <c r="F52" s="70"/>
      <c r="G52" s="110"/>
      <c r="H52" s="70"/>
      <c r="I52" s="74"/>
      <c r="J52" s="75"/>
      <c r="K52" s="69"/>
      <c r="L52" s="70"/>
      <c r="M52" s="73"/>
      <c r="N52" s="70"/>
      <c r="O52" s="109"/>
      <c r="P52" s="70"/>
      <c r="Q52" s="70"/>
    </row>
    <row r="53" spans="1:17" ht="12.75">
      <c r="A53" s="77"/>
      <c r="B53" s="105"/>
      <c r="C53" s="70"/>
      <c r="D53" s="70"/>
      <c r="E53" s="72"/>
      <c r="F53" s="70"/>
      <c r="G53" s="110"/>
      <c r="H53" s="70"/>
      <c r="I53" s="74"/>
      <c r="J53" s="75"/>
      <c r="K53" s="69"/>
      <c r="L53" s="70"/>
      <c r="M53" s="73"/>
      <c r="N53" s="70"/>
      <c r="O53" s="108"/>
      <c r="P53" s="70"/>
      <c r="Q53" s="70"/>
    </row>
    <row r="54" spans="1:17" ht="12.75">
      <c r="A54" s="77"/>
      <c r="B54" s="105"/>
      <c r="C54" s="70"/>
      <c r="D54" s="70"/>
      <c r="E54" s="72"/>
      <c r="F54" s="70"/>
      <c r="G54" s="110"/>
      <c r="H54" s="70"/>
      <c r="I54" s="74"/>
      <c r="J54" s="75"/>
      <c r="K54" s="69"/>
      <c r="L54" s="70"/>
      <c r="M54" s="73"/>
      <c r="N54" s="70"/>
      <c r="O54" s="108"/>
      <c r="P54" s="70"/>
      <c r="Q54" s="70"/>
    </row>
    <row r="55" spans="1:17" ht="12.75">
      <c r="A55" s="77"/>
      <c r="B55" s="105"/>
      <c r="C55" s="70"/>
      <c r="D55" s="70"/>
      <c r="E55" s="72"/>
      <c r="F55" s="70"/>
      <c r="G55" s="110"/>
      <c r="H55" s="70"/>
      <c r="I55" s="74"/>
      <c r="J55" s="75"/>
      <c r="K55" s="69"/>
      <c r="L55" s="70"/>
      <c r="M55" s="73"/>
      <c r="N55" s="70"/>
      <c r="O55" s="108"/>
      <c r="P55" s="70"/>
      <c r="Q55" s="70"/>
    </row>
    <row r="56" spans="1:17" ht="12.75">
      <c r="A56" s="77"/>
      <c r="B56" s="105"/>
      <c r="C56" s="70"/>
      <c r="D56" s="70"/>
      <c r="E56" s="72"/>
      <c r="F56" s="70"/>
      <c r="G56" s="110"/>
      <c r="H56" s="70"/>
      <c r="I56" s="74"/>
      <c r="J56" s="75"/>
      <c r="K56" s="69"/>
      <c r="L56" s="70"/>
      <c r="M56" s="73"/>
      <c r="N56" s="70"/>
      <c r="O56" s="73"/>
      <c r="P56" s="70"/>
      <c r="Q56" s="70"/>
    </row>
    <row r="58" spans="3:16" ht="34.5">
      <c r="C58" s="403" t="s">
        <v>57</v>
      </c>
      <c r="D58" s="403"/>
      <c r="E58" s="403"/>
      <c r="F58" s="78" t="s">
        <v>58</v>
      </c>
      <c r="G58" s="78" t="s">
        <v>59</v>
      </c>
      <c r="H58" s="78" t="s">
        <v>60</v>
      </c>
      <c r="I58" s="78" t="s">
        <v>61</v>
      </c>
      <c r="J58" s="79"/>
      <c r="K58" s="46"/>
      <c r="L58" s="46"/>
      <c r="M58" s="46"/>
      <c r="N58" s="46"/>
      <c r="O58" s="46"/>
      <c r="P58" s="46"/>
    </row>
    <row r="59" spans="3:16" ht="12.75">
      <c r="C59" s="80" t="s">
        <v>62</v>
      </c>
      <c r="D59" s="80"/>
      <c r="E59" s="81" t="s">
        <v>63</v>
      </c>
      <c r="F59" s="82">
        <v>42</v>
      </c>
      <c r="G59" s="82"/>
      <c r="H59" s="82"/>
      <c r="I59" s="83"/>
      <c r="J59" s="46"/>
      <c r="K59" s="46"/>
      <c r="L59" s="46"/>
      <c r="M59" s="46"/>
      <c r="N59" s="46"/>
      <c r="O59" s="45" t="s">
        <v>64</v>
      </c>
      <c r="P59" s="46"/>
    </row>
    <row r="60" spans="3:16" ht="12.75">
      <c r="C60" s="80" t="s">
        <v>62</v>
      </c>
      <c r="D60" s="80"/>
      <c r="E60" s="81" t="s">
        <v>65</v>
      </c>
      <c r="F60" s="84"/>
      <c r="G60" s="85"/>
      <c r="H60" s="84"/>
      <c r="I60" s="84"/>
      <c r="J60" s="46"/>
      <c r="K60" s="46"/>
      <c r="L60" s="46"/>
      <c r="M60" s="46"/>
      <c r="N60" s="46"/>
      <c r="O60" s="46"/>
      <c r="P60" s="46"/>
    </row>
  </sheetData>
  <sheetProtection/>
  <mergeCells count="13">
    <mergeCell ref="F8:G8"/>
    <mergeCell ref="H8:I8"/>
    <mergeCell ref="J8:K8"/>
    <mergeCell ref="M8:O8"/>
    <mergeCell ref="P8:P9"/>
    <mergeCell ref="Q8:Q9"/>
    <mergeCell ref="C58:E58"/>
    <mergeCell ref="E5:J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B13" sqref="B13"/>
    </sheetView>
  </sheetViews>
  <sheetFormatPr defaultColWidth="9.140625" defaultRowHeight="12.75"/>
  <cols>
    <col min="5" max="5" width="22.140625" style="0" customWidth="1"/>
    <col min="17" max="17" width="19.2812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196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62"/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 t="s">
        <v>648</v>
      </c>
      <c r="C10" s="70"/>
      <c r="D10" s="70"/>
      <c r="E10" s="72" t="str">
        <f>VLOOKUP(B10,'коначна табела'!A9:AD998,2,FALSE)</f>
        <v>Шпановић Анђела</v>
      </c>
      <c r="F10" s="70">
        <f>VLOOKUP(B10,'коначна табела'!A9:AD998,14,FALSE)</f>
        <v>14.2</v>
      </c>
      <c r="G10" s="110"/>
      <c r="H10" s="70">
        <f>VLOOKUP(B10,'коначна табела'!A9:AD998,11,FALSE)</f>
        <v>31.2</v>
      </c>
      <c r="I10" s="74"/>
      <c r="J10" s="75">
        <f>VLOOKUP(B10,'коначна табела'!A9:AD998,17,FALSE)</f>
        <v>0</v>
      </c>
      <c r="K10" s="69"/>
      <c r="L10" s="70">
        <f>VLOOKUP(B10,'коначна табела'!A9:AD998,6,FALSE)</f>
        <v>6</v>
      </c>
      <c r="M10" s="73"/>
      <c r="N10" s="70">
        <f>VLOOKUP(B10,'коначна табела'!A9:AD998,26,FALSE)</f>
        <v>14.2</v>
      </c>
      <c r="O10" s="142"/>
      <c r="P10" s="70">
        <f>VLOOKUP(B10,'коначна табела'!A9:AD998,29,FALSE)</f>
        <v>65.60000000000001</v>
      </c>
      <c r="Q10" s="70" t="str">
        <f>VLOOKUP(B10,'коначна табела'!A9:AD998,30,FALSE)</f>
        <v>7/Д (добар)</v>
      </c>
    </row>
    <row r="11" spans="1:17" ht="12.75">
      <c r="A11" s="77">
        <v>2</v>
      </c>
      <c r="B11" s="105"/>
      <c r="C11" s="70"/>
      <c r="D11" s="66"/>
      <c r="E11" s="72" t="e">
        <f>VLOOKUP(B11,'коначна табела'!A9:AD998,2,FALSE)</f>
        <v>#N/A</v>
      </c>
      <c r="F11" s="70" t="e">
        <f>VLOOKUP(B11,'коначна табела'!A9:AD998,14,FALSE)</f>
        <v>#N/A</v>
      </c>
      <c r="G11" s="110"/>
      <c r="H11" s="70" t="e">
        <f>VLOOKUP(B11,'коначна табела'!A9:AD998,11,FALSE)</f>
        <v>#N/A</v>
      </c>
      <c r="I11" s="74"/>
      <c r="J11" s="75" t="e">
        <f>VLOOKUP(B11,'коначна табела'!A9:AD998,17,FALSE)</f>
        <v>#N/A</v>
      </c>
      <c r="K11" s="69"/>
      <c r="L11" s="70" t="e">
        <f>VLOOKUP(B11,'коначна табела'!A9:AD998,6,FALSE)</f>
        <v>#N/A</v>
      </c>
      <c r="M11" s="73"/>
      <c r="N11" s="70" t="e">
        <f>VLOOKUP(B11,'коначна табела'!A9:AD998,26,FALSE)</f>
        <v>#N/A</v>
      </c>
      <c r="O11" s="142"/>
      <c r="P11" s="70" t="e">
        <f>VLOOKUP(B11,'коначна табела'!A9:AD998,29,FALSE)</f>
        <v>#N/A</v>
      </c>
      <c r="Q11" s="70" t="e">
        <f>VLOOKUP(B11,'коначна табела'!A9:AD998,30,FALSE)</f>
        <v>#N/A</v>
      </c>
    </row>
    <row r="12" spans="1:17" ht="12.75">
      <c r="A12" s="69">
        <v>4</v>
      </c>
      <c r="B12" s="105"/>
      <c r="C12" s="70"/>
      <c r="D12" s="70"/>
      <c r="E12" s="72" t="e">
        <f>VLOOKUP(B12,'коначна табела'!A9:AD998,2,FALSE)</f>
        <v>#N/A</v>
      </c>
      <c r="F12" s="70" t="e">
        <f>VLOOKUP(B12,'коначна табела'!A9:AD998,14,FALSE)</f>
        <v>#N/A</v>
      </c>
      <c r="G12" s="110"/>
      <c r="H12" s="70" t="e">
        <f>VLOOKUP(B12,'коначна табела'!A9:AD998,11,FALSE)</f>
        <v>#N/A</v>
      </c>
      <c r="I12" s="74"/>
      <c r="J12" s="75" t="e">
        <f>VLOOKUP(B12,'коначна табела'!A9:AD998,17,FALSE)</f>
        <v>#N/A</v>
      </c>
      <c r="K12" s="69"/>
      <c r="L12" s="70" t="e">
        <f>VLOOKUP(B12,'коначна табела'!A9:AD998,6,FALSE)</f>
        <v>#N/A</v>
      </c>
      <c r="M12" s="73"/>
      <c r="N12" s="70" t="e">
        <f>VLOOKUP(B12,'коначна табела'!A9:AD998,26,FALSE)</f>
        <v>#N/A</v>
      </c>
      <c r="O12" s="142"/>
      <c r="P12" s="70" t="e">
        <f>VLOOKUP(B12,'коначна табела'!A9:AD998,29,FALSE)</f>
        <v>#N/A</v>
      </c>
      <c r="Q12" s="70" t="e">
        <f>VLOOKUP(B12,'коначна табела'!A9:AD998,30,FALSE)</f>
        <v>#N/A</v>
      </c>
    </row>
    <row r="13" spans="1:17" ht="12.75">
      <c r="A13" s="69">
        <v>5</v>
      </c>
      <c r="B13" s="105"/>
      <c r="C13" s="70"/>
      <c r="D13" s="70"/>
      <c r="E13" s="72" t="e">
        <f>VLOOKUP(B13,'коначна табела'!A9:AD998,2,FALSE)</f>
        <v>#N/A</v>
      </c>
      <c r="F13" s="70" t="e">
        <f>VLOOKUP(B13,'коначна табела'!A9:AD998,14,FALSE)</f>
        <v>#N/A</v>
      </c>
      <c r="G13" s="110"/>
      <c r="H13" s="70" t="e">
        <f>VLOOKUP(B13,'коначна табела'!A9:AD998,11,FALSE)</f>
        <v>#N/A</v>
      </c>
      <c r="I13" s="74"/>
      <c r="J13" s="75" t="e">
        <f>VLOOKUP(B13,'коначна табела'!A9:AD998,17,FALSE)</f>
        <v>#N/A</v>
      </c>
      <c r="K13" s="69"/>
      <c r="L13" s="70" t="e">
        <f>VLOOKUP(B13,'коначна табела'!A9:AD998,6,FALSE)</f>
        <v>#N/A</v>
      </c>
      <c r="M13" s="73"/>
      <c r="N13" s="70" t="e">
        <f>VLOOKUP(B13,'коначна табела'!A9:AD998,26,FALSE)</f>
        <v>#N/A</v>
      </c>
      <c r="O13" s="108"/>
      <c r="P13" s="70" t="e">
        <f>VLOOKUP(B13,'коначна табела'!A9:AD998,29,FALSE)</f>
        <v>#N/A</v>
      </c>
      <c r="Q13" s="70" t="e">
        <f>VLOOKUP(B13,'коначна табела'!A9:AD998,30,FALSE)</f>
        <v>#N/A</v>
      </c>
    </row>
    <row r="14" spans="1:17" ht="12.75">
      <c r="A14" s="77">
        <v>6</v>
      </c>
      <c r="B14" s="105"/>
      <c r="C14" s="70"/>
      <c r="D14" s="70"/>
      <c r="E14" s="72" t="e">
        <f>VLOOKUP(B14,'коначна табела'!A10:AD999,2,FALSE)</f>
        <v>#N/A</v>
      </c>
      <c r="F14" s="70" t="e">
        <f>VLOOKUP(B14,'коначна табела'!A9:AD998,14,FALSE)</f>
        <v>#N/A</v>
      </c>
      <c r="G14" s="110"/>
      <c r="H14" s="70" t="e">
        <f>VLOOKUP(B14,'коначна табела'!A9:AD998,11,FALSE)</f>
        <v>#N/A</v>
      </c>
      <c r="I14" s="74"/>
      <c r="J14" s="75" t="e">
        <f>VLOOKUP(B14,'коначна табела'!A9:AD998,17,FALSE)</f>
        <v>#N/A</v>
      </c>
      <c r="K14" s="69"/>
      <c r="L14" s="70" t="e">
        <f>VLOOKUP(B14,'коначна табела'!A9:AD998,6,FALSE)</f>
        <v>#N/A</v>
      </c>
      <c r="M14" s="73"/>
      <c r="N14" s="70" t="e">
        <f>VLOOKUP(B14,'коначна табела'!A9:AD998,26,FALSE)</f>
        <v>#N/A</v>
      </c>
      <c r="O14" s="108"/>
      <c r="P14" s="70" t="e">
        <f>VLOOKUP(B14,'коначна табела'!A9:AD998,29,FALSE)</f>
        <v>#N/A</v>
      </c>
      <c r="Q14" s="70" t="e">
        <f>VLOOKUP(B14,'коначна табела'!A9:AD998,30,FALSE)</f>
        <v>#N/A</v>
      </c>
    </row>
    <row r="15" spans="1:17" ht="12.75">
      <c r="A15" s="69">
        <v>7</v>
      </c>
      <c r="B15" s="105"/>
      <c r="C15" s="70"/>
      <c r="D15" s="70"/>
      <c r="E15" s="72" t="e">
        <f>VLOOKUP(B15,'коначна табела'!A9:AD998,2,FALSE)</f>
        <v>#N/A</v>
      </c>
      <c r="F15" s="70" t="e">
        <f>VLOOKUP(B15,'коначна табела'!A9:AD998,14,FALSE)</f>
        <v>#N/A</v>
      </c>
      <c r="G15" s="110"/>
      <c r="H15" s="70" t="e">
        <f>VLOOKUP(B15,'коначна табела'!A9:AD998,11,FALSE)</f>
        <v>#N/A</v>
      </c>
      <c r="I15" s="74"/>
      <c r="J15" s="75" t="e">
        <f>VLOOKUP(B15,'коначна табела'!A9:AD998,17,FALSE)</f>
        <v>#N/A</v>
      </c>
      <c r="K15" s="69"/>
      <c r="L15" s="70" t="e">
        <f>VLOOKUP(B15,'коначна табела'!A9:AD998,6,FALSE)</f>
        <v>#N/A</v>
      </c>
      <c r="M15" s="73"/>
      <c r="N15" s="70" t="e">
        <f>VLOOKUP(B15,'коначна табела'!A9:AD998,26,FALSE)</f>
        <v>#N/A</v>
      </c>
      <c r="O15" s="108"/>
      <c r="P15" s="70" t="e">
        <f>VLOOKUP(B15,'коначна табела'!A9:AD998,29,FALSE)</f>
        <v>#N/A</v>
      </c>
      <c r="Q15" s="70" t="e">
        <f>VLOOKUP(B15,'коначна табела'!A9:AD998,30,FALSE)</f>
        <v>#N/A</v>
      </c>
    </row>
    <row r="16" spans="1:17" ht="12.75">
      <c r="A16" s="69">
        <v>8</v>
      </c>
      <c r="B16" s="105"/>
      <c r="C16" s="70"/>
      <c r="D16" s="70"/>
      <c r="E16" s="72" t="e">
        <f>VLOOKUP(B16,'коначна табела'!A9:AD998,2,FALSE)</f>
        <v>#N/A</v>
      </c>
      <c r="F16" s="70" t="e">
        <f>VLOOKUP(B16,'коначна табела'!A9:AD998,14,FALSE)</f>
        <v>#N/A</v>
      </c>
      <c r="G16" s="110"/>
      <c r="H16" s="70" t="e">
        <f>VLOOKUP(B16,'коначна табела'!A9:AD998,11,FALSE)</f>
        <v>#N/A</v>
      </c>
      <c r="I16" s="74"/>
      <c r="J16" s="75" t="e">
        <f>VLOOKUP(B16,'коначна табела'!A9:AD998,17,FALSE)</f>
        <v>#N/A</v>
      </c>
      <c r="K16" s="69"/>
      <c r="L16" s="70" t="e">
        <f>VLOOKUP(B16,'коначна табела'!A9:AD998,6,FALSE)</f>
        <v>#N/A</v>
      </c>
      <c r="M16" s="73"/>
      <c r="N16" s="70" t="e">
        <f>VLOOKUP(B16,'коначна табела'!A9:AD998,26,FALSE)</f>
        <v>#N/A</v>
      </c>
      <c r="O16" s="108"/>
      <c r="P16" s="70" t="e">
        <f>VLOOKUP(B16,'коначна табела'!A9:AD998,29,FALSE)</f>
        <v>#N/A</v>
      </c>
      <c r="Q16" s="70" t="e">
        <f>VLOOKUP(B16,'коначна табела'!A9:AD998,30,FALSE)</f>
        <v>#N/A</v>
      </c>
    </row>
    <row r="17" spans="1:17" ht="12.75">
      <c r="A17" s="77">
        <v>9</v>
      </c>
      <c r="B17" s="105"/>
      <c r="C17" s="70"/>
      <c r="D17" s="70"/>
      <c r="E17" s="72" t="e">
        <f>VLOOKUP(B17,'коначна табела'!A9:AD998,2,FALSE)</f>
        <v>#N/A</v>
      </c>
      <c r="F17" s="70" t="e">
        <f>VLOOKUP(B17,'коначна табела'!A9:AD998,14,FALSE)</f>
        <v>#N/A</v>
      </c>
      <c r="G17" s="110"/>
      <c r="H17" s="70" t="e">
        <f>VLOOKUP(B17,'коначна табела'!A9:AD998,11,FALSE)</f>
        <v>#N/A</v>
      </c>
      <c r="I17" s="74"/>
      <c r="J17" s="75" t="e">
        <f>VLOOKUP(B17,'коначна табела'!A9:AD998,17,FALSE)</f>
        <v>#N/A</v>
      </c>
      <c r="K17" s="69"/>
      <c r="L17" s="70" t="e">
        <f>VLOOKUP(B17,'коначна табела'!A9:AD998,6,FALSE)</f>
        <v>#N/A</v>
      </c>
      <c r="M17" s="73"/>
      <c r="N17" s="70" t="e">
        <f>VLOOKUP(B17,'коначна табела'!A9:AD998,26,FALSE)</f>
        <v>#N/A</v>
      </c>
      <c r="O17" s="108"/>
      <c r="P17" s="70" t="e">
        <f>VLOOKUP(B17,'коначна табела'!A9:AD998,29,FALSE)</f>
        <v>#N/A</v>
      </c>
      <c r="Q17" s="70" t="e">
        <f>VLOOKUP(B17,'коначна табела'!A9:AD998,30,FALSE)</f>
        <v>#N/A</v>
      </c>
    </row>
    <row r="18" spans="1:17" ht="12.75">
      <c r="A18" s="69">
        <v>10</v>
      </c>
      <c r="B18" s="105"/>
      <c r="C18" s="70"/>
      <c r="D18" s="70"/>
      <c r="E18" s="72" t="e">
        <f>VLOOKUP(B18,'коначна табела'!A9:AD998,2,FALSE)</f>
        <v>#N/A</v>
      </c>
      <c r="F18" s="70" t="e">
        <f>VLOOKUP(B18,'коначна табела'!A9:AD998,14,FALSE)</f>
        <v>#N/A</v>
      </c>
      <c r="G18" s="110"/>
      <c r="H18" s="70" t="e">
        <f>VLOOKUP(B18,'коначна табела'!A9:AD998,11,FALSE)</f>
        <v>#N/A</v>
      </c>
      <c r="I18" s="74"/>
      <c r="J18" s="75" t="e">
        <f>VLOOKUP(B18,'коначна табела'!A9:AD998,17,FALSE)</f>
        <v>#N/A</v>
      </c>
      <c r="K18" s="69"/>
      <c r="L18" s="70" t="e">
        <f>VLOOKUP(B18,'коначна табела'!A9:AD998,6,FALSE)</f>
        <v>#N/A</v>
      </c>
      <c r="M18" s="73"/>
      <c r="N18" s="70" t="e">
        <f>VLOOKUP(B18,'коначна табела'!A9:AD998,26,FALSE)</f>
        <v>#N/A</v>
      </c>
      <c r="O18" s="108"/>
      <c r="P18" s="70" t="e">
        <f>VLOOKUP(B18,'коначна табела'!A9:AD998,29,FALSE)</f>
        <v>#N/A</v>
      </c>
      <c r="Q18" s="70" t="e">
        <f>VLOOKUP(B18,'коначна табела'!A9:AD998,30,FALSE)</f>
        <v>#N/A</v>
      </c>
    </row>
    <row r="19" spans="1:17" ht="12.75">
      <c r="A19" s="69">
        <v>11</v>
      </c>
      <c r="B19" s="105"/>
      <c r="C19" s="70"/>
      <c r="D19" s="70"/>
      <c r="E19" s="72" t="e">
        <f>VLOOKUP(B19,'коначна табела'!A9:AD998,2,FALSE)</f>
        <v>#N/A</v>
      </c>
      <c r="F19" s="70" t="e">
        <f>VLOOKUP(B19,'коначна табела'!A9:AD998,14,FALSE)</f>
        <v>#N/A</v>
      </c>
      <c r="G19" s="110"/>
      <c r="H19" s="70" t="e">
        <f>VLOOKUP(B19,'коначна табела'!A9:AD998,11,FALSE)</f>
        <v>#N/A</v>
      </c>
      <c r="I19" s="74"/>
      <c r="J19" s="75" t="e">
        <f>VLOOKUP(B19,'коначна табела'!A9:AD998,17,FALSE)</f>
        <v>#N/A</v>
      </c>
      <c r="K19" s="69"/>
      <c r="L19" s="70" t="e">
        <f>VLOOKUP(B19,'коначна табела'!A9:AD998,6,FALSE)</f>
        <v>#N/A</v>
      </c>
      <c r="M19" s="73"/>
      <c r="N19" s="70" t="e">
        <f>VLOOKUP(B19,'коначна табела'!A9:AD998,26,FALSE)</f>
        <v>#N/A</v>
      </c>
      <c r="O19" s="108"/>
      <c r="P19" s="70" t="e">
        <f>VLOOKUP(B19,'коначна табела'!A9:AD998,29,FALSE)</f>
        <v>#N/A</v>
      </c>
      <c r="Q19" s="70" t="e">
        <f>VLOOKUP(B19,'коначна табела'!A9:AD998,30,FALSE)</f>
        <v>#N/A</v>
      </c>
    </row>
    <row r="20" spans="1:17" ht="12.75">
      <c r="A20" s="77">
        <v>12</v>
      </c>
      <c r="B20" s="105"/>
      <c r="C20" s="70"/>
      <c r="D20" s="70"/>
      <c r="E20" s="72" t="e">
        <f>VLOOKUP(B20,'коначна табела'!A9:AD998,2,FALSE)</f>
        <v>#N/A</v>
      </c>
      <c r="F20" s="70" t="e">
        <f>VLOOKUP(B20,'коначна табела'!A9:AD998,14,FALSE)</f>
        <v>#N/A</v>
      </c>
      <c r="G20" s="110"/>
      <c r="H20" s="70" t="e">
        <f>VLOOKUP(B20,'коначна табела'!A9:AD998,11,FALSE)</f>
        <v>#N/A</v>
      </c>
      <c r="I20" s="74"/>
      <c r="J20" s="75" t="e">
        <f>VLOOKUP(B20,'коначна табела'!A9:AD998,17,FALSE)</f>
        <v>#N/A</v>
      </c>
      <c r="K20" s="69"/>
      <c r="L20" s="70" t="e">
        <f>VLOOKUP(B20,'коначна табела'!A9:AD998,6,FALSE)</f>
        <v>#N/A</v>
      </c>
      <c r="M20" s="73"/>
      <c r="N20" s="70" t="e">
        <f>VLOOKUP(B20,'коначна табела'!A9:AD998,26,FALSE)</f>
        <v>#N/A</v>
      </c>
      <c r="O20" s="108"/>
      <c r="P20" s="70" t="e">
        <f>VLOOKUP(B20,'коначна табела'!A9:AD998,29,FALSE)</f>
        <v>#N/A</v>
      </c>
      <c r="Q20" s="70" t="e">
        <f>VLOOKUP(B20,'коначна табела'!A9:AD998,30,FALSE)</f>
        <v>#N/A</v>
      </c>
    </row>
    <row r="21" spans="1:17" ht="12.75">
      <c r="A21" s="69">
        <v>13</v>
      </c>
      <c r="B21" s="105"/>
      <c r="C21" s="70"/>
      <c r="D21" s="70"/>
      <c r="E21" s="72" t="e">
        <f>VLOOKUP(B21,'коначна табела'!A9:AD998,2,FALSE)</f>
        <v>#N/A</v>
      </c>
      <c r="F21" s="70" t="e">
        <f>VLOOKUP(B21,'коначна табела'!A9:AD998,14,FALSE)</f>
        <v>#N/A</v>
      </c>
      <c r="G21" s="110"/>
      <c r="H21" s="70" t="e">
        <f>VLOOKUP(B21,'коначна табела'!A9:AD998,11,FALSE)</f>
        <v>#N/A</v>
      </c>
      <c r="I21" s="74"/>
      <c r="J21" s="75" t="e">
        <f>VLOOKUP(B21,'коначна табела'!A9:AD998,17,FALSE)</f>
        <v>#N/A</v>
      </c>
      <c r="K21" s="69"/>
      <c r="L21" s="70" t="e">
        <f>VLOOKUP(B21,'коначна табела'!A9:AD998,6,FALSE)</f>
        <v>#N/A</v>
      </c>
      <c r="M21" s="73"/>
      <c r="N21" s="70" t="e">
        <f>VLOOKUP(B21,'коначна табела'!A9:AD998,26,FALSE)</f>
        <v>#N/A</v>
      </c>
      <c r="O21" s="108"/>
      <c r="P21" s="70" t="e">
        <f>VLOOKUP(B21,'коначна табела'!A9:AD998,29,FALSE)</f>
        <v>#N/A</v>
      </c>
      <c r="Q21" s="70" t="e">
        <f>VLOOKUP(B314,'коначна табела'!A9:AD998,30,FALSE)</f>
        <v>#N/A</v>
      </c>
    </row>
    <row r="22" spans="1:17" ht="12.75">
      <c r="A22" s="69">
        <v>14</v>
      </c>
      <c r="B22" s="105"/>
      <c r="C22" s="70"/>
      <c r="D22" s="66"/>
      <c r="E22" s="72" t="e">
        <f>VLOOKUP(B22,'коначна табела'!A9:AD998,2,FALSE)</f>
        <v>#N/A</v>
      </c>
      <c r="F22" s="70" t="e">
        <f>VLOOKUP(B22,'коначна табела'!A9:AD998,14,FALSE)</f>
        <v>#N/A</v>
      </c>
      <c r="G22" s="110"/>
      <c r="H22" s="70" t="e">
        <f>VLOOKUP(B22,'коначна табела'!A9:AD998,11,FALSE)</f>
        <v>#N/A</v>
      </c>
      <c r="I22" s="74"/>
      <c r="J22" s="75" t="e">
        <f>VLOOKUP(B22,'коначна табела'!A9:AD998,17,FALSE)</f>
        <v>#N/A</v>
      </c>
      <c r="K22" s="69"/>
      <c r="L22" s="70" t="e">
        <f>VLOOKUP(B22,'коначна табела'!A9:AD998,6,FALSE)</f>
        <v>#N/A</v>
      </c>
      <c r="M22" s="73"/>
      <c r="N22" s="70" t="e">
        <f>VLOOKUP(B22,'коначна табела'!A9:AD998,26,FALSE)</f>
        <v>#N/A</v>
      </c>
      <c r="O22" s="108"/>
      <c r="P22" s="70" t="e">
        <f>VLOOKUP(B22,'коначна табела'!A9:AD998,29,FALSE)</f>
        <v>#N/A</v>
      </c>
      <c r="Q22" s="70" t="e">
        <f>VLOOKUP(B22,'коначна табела'!A9:AD998,30,FALSE)</f>
        <v>#N/A</v>
      </c>
    </row>
    <row r="23" spans="1:17" ht="12.75">
      <c r="A23" s="77">
        <v>15</v>
      </c>
      <c r="B23" s="105"/>
      <c r="C23" s="70"/>
      <c r="D23" s="70"/>
      <c r="E23" s="72" t="e">
        <f>VLOOKUP(B23,'коначна табела'!A9:AD998,2,FALSE)</f>
        <v>#N/A</v>
      </c>
      <c r="F23" s="70" t="e">
        <f>VLOOKUP(B23,'коначна табела'!A9:AD998,14,FALSE)</f>
        <v>#N/A</v>
      </c>
      <c r="G23" s="110"/>
      <c r="H23" s="70" t="e">
        <f>VLOOKUP(B23,'коначна табела'!A9:AD998,11,FALSE)</f>
        <v>#N/A</v>
      </c>
      <c r="I23" s="74"/>
      <c r="J23" s="75" t="e">
        <f>VLOOKUP(B23,'коначна табела'!A9:AD998,17,FALSE)</f>
        <v>#N/A</v>
      </c>
      <c r="K23" s="69"/>
      <c r="L23" s="70" t="e">
        <f>VLOOKUP(B23,'коначна табела'!A9:AD998,6,FALSE)</f>
        <v>#N/A</v>
      </c>
      <c r="M23" s="73"/>
      <c r="N23" s="70" t="e">
        <f>VLOOKUP(B23,'коначна табела'!A9:AD998,26,FALSE)</f>
        <v>#N/A</v>
      </c>
      <c r="O23" s="108"/>
      <c r="P23" s="70" t="e">
        <f>VLOOKUP(B23,'коначна табела'!A9:AD998,29,FALSE)</f>
        <v>#N/A</v>
      </c>
      <c r="Q23" s="70" t="e">
        <f>VLOOKUP(B23,'коначна табела'!A9:AD998,30,FALSE)</f>
        <v>#N/A</v>
      </c>
    </row>
    <row r="24" spans="1:17" ht="12.75">
      <c r="A24" s="69">
        <v>16</v>
      </c>
      <c r="B24" s="105"/>
      <c r="C24" s="70"/>
      <c r="D24" s="70"/>
      <c r="E24" s="72" t="e">
        <f>VLOOKUP(B24,'коначна табела'!A9:AD998,2,FALSE)</f>
        <v>#N/A</v>
      </c>
      <c r="F24" s="70" t="e">
        <f>VLOOKUP(B24,'коначна табела'!A9:AD998,14,FALSE)</f>
        <v>#N/A</v>
      </c>
      <c r="G24" s="110"/>
      <c r="H24" s="70" t="e">
        <f>VLOOKUP(B24,'коначна табела'!A9:AD998,11,FALSE)</f>
        <v>#N/A</v>
      </c>
      <c r="I24" s="74"/>
      <c r="J24" s="75" t="e">
        <f>VLOOKUP(B24,'коначна табела'!A9:AD998,17,FALSE)</f>
        <v>#N/A</v>
      </c>
      <c r="K24" s="69"/>
      <c r="L24" s="70" t="e">
        <f>VLOOKUP(B24,'коначна табела'!A9:AD998,6,FALSE)</f>
        <v>#N/A</v>
      </c>
      <c r="M24" s="73"/>
      <c r="N24" s="70" t="e">
        <f>VLOOKUP(B24,'коначна табела'!A9:AD998,26,FALSE)</f>
        <v>#N/A</v>
      </c>
      <c r="O24" s="108"/>
      <c r="P24" s="70" t="e">
        <f>VLOOKUP(B24,'коначна табела'!A9:AD998,29,FALSE)</f>
        <v>#N/A</v>
      </c>
      <c r="Q24" s="70" t="e">
        <f>VLOOKUP(B24,'коначна табела'!A9:AD998,30,FALSE)</f>
        <v>#N/A</v>
      </c>
    </row>
    <row r="25" spans="1:17" ht="12.75">
      <c r="A25" s="69">
        <v>17</v>
      </c>
      <c r="B25" s="105"/>
      <c r="C25" s="70"/>
      <c r="D25" s="70"/>
      <c r="E25" s="72" t="e">
        <f>VLOOKUP(B25,'коначна табела'!A9:AD998,2,FALSE)</f>
        <v>#N/A</v>
      </c>
      <c r="F25" s="70" t="e">
        <f>VLOOKUP(B25,'коначна табела'!A9:AD998,14,FALSE)</f>
        <v>#N/A</v>
      </c>
      <c r="G25" s="110"/>
      <c r="H25" s="70" t="e">
        <f>VLOOKUP(B25,'коначна табела'!A9:AD998,11,FALSE)</f>
        <v>#N/A</v>
      </c>
      <c r="I25" s="74"/>
      <c r="J25" s="75" t="e">
        <f>VLOOKUP(B25,'коначна табела'!A9:AD998,17,FALSE)</f>
        <v>#N/A</v>
      </c>
      <c r="K25" s="69"/>
      <c r="L25" s="70" t="e">
        <f>VLOOKUP(B25,'коначна табела'!A9:AD998,6,FALSE)</f>
        <v>#N/A</v>
      </c>
      <c r="M25" s="73"/>
      <c r="N25" s="70" t="e">
        <f>VLOOKUP(B25,'коначна табела'!A9:AD998,26,FALSE)</f>
        <v>#N/A</v>
      </c>
      <c r="O25" s="108"/>
      <c r="P25" s="70" t="e">
        <f>VLOOKUP(B25,'коначна табела'!A9:AD998,29,FALSE)</f>
        <v>#N/A</v>
      </c>
      <c r="Q25" s="70" t="e">
        <f>VLOOKUP(B25,'коначна табела'!A9:AD998,30,FALSE)</f>
        <v>#N/A</v>
      </c>
    </row>
    <row r="26" spans="1:17" ht="12.75">
      <c r="A26" s="77">
        <v>18</v>
      </c>
      <c r="B26" s="105"/>
      <c r="C26" s="70"/>
      <c r="D26" s="70"/>
      <c r="E26" s="72" t="e">
        <f>VLOOKUP(B26,'коначна табела'!A9:AD998,2,FALSE)</f>
        <v>#N/A</v>
      </c>
      <c r="F26" s="70" t="e">
        <f>VLOOKUP(B26,'коначна табела'!A9:AD998,14,FALSE)</f>
        <v>#N/A</v>
      </c>
      <c r="G26" s="110"/>
      <c r="H26" s="70" t="e">
        <f>VLOOKUP(B26,'коначна табела'!A9:AD998,11,FALSE)</f>
        <v>#N/A</v>
      </c>
      <c r="I26" s="74"/>
      <c r="J26" s="75" t="e">
        <f>VLOOKUP(B26,'коначна табела'!A9:AD998,17,FALSE)</f>
        <v>#N/A</v>
      </c>
      <c r="K26" s="69"/>
      <c r="L26" s="70" t="e">
        <f>VLOOKUP(B26,'коначна табела'!A9:AD998,6,FALSE)</f>
        <v>#N/A</v>
      </c>
      <c r="M26" s="73"/>
      <c r="N26" s="70" t="e">
        <f>VLOOKUP(B26,'коначна табела'!A9:AD998,26,FALSE)</f>
        <v>#N/A</v>
      </c>
      <c r="O26" s="108"/>
      <c r="P26" s="70" t="e">
        <f>VLOOKUP(B26,'коначна табела'!A9:AD998,29,FALSE)</f>
        <v>#N/A</v>
      </c>
      <c r="Q26" s="70" t="e">
        <f>VLOOKUP(B26,'коначна табела'!A9:AD998,30,FALSE)</f>
        <v>#N/A</v>
      </c>
    </row>
    <row r="27" spans="1:17" ht="12.75">
      <c r="A27" s="69">
        <v>19</v>
      </c>
      <c r="B27" s="105"/>
      <c r="C27" s="70"/>
      <c r="D27" s="70"/>
      <c r="E27" s="72" t="e">
        <f>VLOOKUP(B27,'коначна табела'!A9:AD998,2,FALSE)</f>
        <v>#N/A</v>
      </c>
      <c r="F27" s="70" t="e">
        <f>VLOOKUP(B27,'коначна табела'!A9:AD998,14,FALSE)</f>
        <v>#N/A</v>
      </c>
      <c r="G27" s="110"/>
      <c r="H27" s="70" t="e">
        <f>VLOOKUP(B27,'коначна табела'!A9:AD998,11,FALSE)</f>
        <v>#N/A</v>
      </c>
      <c r="I27" s="74"/>
      <c r="J27" s="75" t="e">
        <f>VLOOKUP(B27,'коначна табела'!A9:AD998,17,FALSE)</f>
        <v>#N/A</v>
      </c>
      <c r="K27" s="69"/>
      <c r="L27" s="70" t="e">
        <f>VLOOKUP(B27,'коначна табела'!A9:AD998,6,FALSE)</f>
        <v>#N/A</v>
      </c>
      <c r="M27" s="73"/>
      <c r="N27" s="70" t="e">
        <f>VLOOKUP(B27,'коначна табела'!A9:AD998,26,FALSE)</f>
        <v>#N/A</v>
      </c>
      <c r="O27" s="108"/>
      <c r="P27" s="70" t="e">
        <f>VLOOKUP(B27,'коначна табела'!A9:AD998,29,FALSE)</f>
        <v>#N/A</v>
      </c>
      <c r="Q27" s="70" t="e">
        <f>VLOOKUP(B27,'коначна табела'!A9:AD998,30,FALSE)</f>
        <v>#N/A</v>
      </c>
    </row>
    <row r="28" spans="1:17" ht="12.75">
      <c r="A28" s="69">
        <v>20</v>
      </c>
      <c r="B28" s="105"/>
      <c r="C28" s="70"/>
      <c r="D28" s="70"/>
      <c r="E28" s="72" t="e">
        <f>VLOOKUP(B28,'коначна табела'!A9:AD998,2,FALSE)</f>
        <v>#N/A</v>
      </c>
      <c r="F28" s="70" t="e">
        <f>VLOOKUP(B28,'коначна табела'!A9:AD998,14,FALSE)</f>
        <v>#N/A</v>
      </c>
      <c r="G28" s="110"/>
      <c r="H28" s="70" t="e">
        <f>VLOOKUP(B28,'коначна табела'!A9:AD998,11,FALSE)</f>
        <v>#N/A</v>
      </c>
      <c r="I28" s="74"/>
      <c r="J28" s="75" t="e">
        <f>VLOOKUP(B28,'коначна табела'!A9:AD998,17,FALSE)</f>
        <v>#N/A</v>
      </c>
      <c r="K28" s="69"/>
      <c r="L28" s="70" t="e">
        <f>VLOOKUP(B28,'коначна табела'!A9:AD998,6,FALSE)</f>
        <v>#N/A</v>
      </c>
      <c r="M28" s="73"/>
      <c r="N28" s="70" t="e">
        <f>VLOOKUP(B28,'коначна табела'!A9:AD998,26,FALSE)</f>
        <v>#N/A</v>
      </c>
      <c r="O28" s="108"/>
      <c r="P28" s="70" t="e">
        <f>VLOOKUP(B28,'коначна табела'!A9:AD998,29,FALSE)</f>
        <v>#N/A</v>
      </c>
      <c r="Q28" s="70" t="e">
        <f>VLOOKUP(B28,'коначна табела'!A9:AD998,30,FALSE)</f>
        <v>#N/A</v>
      </c>
    </row>
    <row r="29" spans="1:17" ht="12.75">
      <c r="A29" s="77">
        <v>21</v>
      </c>
      <c r="B29" s="105"/>
      <c r="C29" s="70"/>
      <c r="D29" s="70"/>
      <c r="E29" s="72" t="e">
        <f>VLOOKUP(B29,'коначна табела'!A9:AD998,2,FALSE)</f>
        <v>#N/A</v>
      </c>
      <c r="F29" s="70" t="e">
        <f>VLOOKUP(B29,'коначна табела'!A9:AD998,14,FALSE)</f>
        <v>#N/A</v>
      </c>
      <c r="G29" s="110"/>
      <c r="H29" s="70" t="e">
        <f>VLOOKUP(B29,'коначна табела'!A9:AD998,11,FALSE)</f>
        <v>#N/A</v>
      </c>
      <c r="I29" s="74"/>
      <c r="J29" s="75" t="e">
        <f>VLOOKUP(B29,'коначна табела'!A9:AD998,17,FALSE)</f>
        <v>#N/A</v>
      </c>
      <c r="K29" s="69"/>
      <c r="L29" s="70" t="e">
        <f>VLOOKUP(B29,'коначна табела'!A9:AD998,6,FALSE)</f>
        <v>#N/A</v>
      </c>
      <c r="M29" s="73"/>
      <c r="N29" s="70" t="e">
        <f>VLOOKUP(B29,'коначна табела'!A9:AD998,26,FALSE)</f>
        <v>#N/A</v>
      </c>
      <c r="O29" s="108"/>
      <c r="P29" s="70" t="e">
        <f>VLOOKUP(B29,'коначна табела'!A9:AD998,29,FALSE)</f>
        <v>#N/A</v>
      </c>
      <c r="Q29" s="70" t="e">
        <f>VLOOKUP(B29,'коначна табела'!A9:AD998,30,FALSE)</f>
        <v>#N/A</v>
      </c>
    </row>
    <row r="30" spans="1:17" ht="12.75">
      <c r="A30" s="69">
        <v>22</v>
      </c>
      <c r="B30" s="105"/>
      <c r="C30" s="70"/>
      <c r="D30" s="70"/>
      <c r="E30" s="72" t="e">
        <f>VLOOKUP(B30,'коначна табела'!A9:AD998,2,FALSE)</f>
        <v>#N/A</v>
      </c>
      <c r="F30" s="70" t="e">
        <f>VLOOKUP(B30,'коначна табела'!A9:AD998,14,FALSE)</f>
        <v>#N/A</v>
      </c>
      <c r="G30" s="110"/>
      <c r="H30" s="70" t="e">
        <f>VLOOKUP(B30,'коначна табела'!A9:AD998,11,FALSE)</f>
        <v>#N/A</v>
      </c>
      <c r="I30" s="74"/>
      <c r="J30" s="75" t="e">
        <f>VLOOKUP(B30,'коначна табела'!A9:AD998,17,FALSE)</f>
        <v>#N/A</v>
      </c>
      <c r="K30" s="69"/>
      <c r="L30" s="70" t="e">
        <f>VLOOKUP(B30,'коначна табела'!A9:AD998,6,FALSE)</f>
        <v>#N/A</v>
      </c>
      <c r="M30" s="73"/>
      <c r="N30" s="70" t="e">
        <f>VLOOKUP(B30,'коначна табела'!A9:AD998,26,FALSE)</f>
        <v>#N/A</v>
      </c>
      <c r="O30" s="108"/>
      <c r="P30" s="70" t="e">
        <f>VLOOKUP(B30,'коначна табела'!A9:AD998,29,FALSE)</f>
        <v>#N/A</v>
      </c>
      <c r="Q30" s="70" t="e">
        <f>VLOOKUP(B30,'коначна табела'!A9:AD998,30,FALSE)</f>
        <v>#N/A</v>
      </c>
    </row>
    <row r="31" spans="1:17" ht="12.75">
      <c r="A31" s="69">
        <v>23</v>
      </c>
      <c r="B31" s="105"/>
      <c r="C31" s="70"/>
      <c r="D31" s="70"/>
      <c r="E31" s="72" t="e">
        <f>VLOOKUP(B31,'коначна табела'!A9:AD998,2,FALSE)</f>
        <v>#N/A</v>
      </c>
      <c r="F31" s="70" t="e">
        <f>VLOOKUP(B31,'коначна табела'!A9:AD998,14,FALSE)</f>
        <v>#N/A</v>
      </c>
      <c r="G31" s="110"/>
      <c r="H31" s="70" t="e">
        <f>VLOOKUP(B31,'коначна табела'!A9:AD998,11,FALSE)</f>
        <v>#N/A</v>
      </c>
      <c r="I31" s="74"/>
      <c r="J31" s="75" t="e">
        <f>VLOOKUP(B31,'коначна табела'!A9:AD998,17,FALSE)</f>
        <v>#N/A</v>
      </c>
      <c r="K31" s="69"/>
      <c r="L31" s="70" t="e">
        <f>VLOOKUP(B31,'коначна табела'!A9:AD998,6,FALSE)</f>
        <v>#N/A</v>
      </c>
      <c r="M31" s="73"/>
      <c r="N31" s="70" t="e">
        <f>VLOOKUP(B31,'коначна табела'!A9:AD998,26,FALSE)</f>
        <v>#N/A</v>
      </c>
      <c r="O31" s="108"/>
      <c r="P31" s="70" t="e">
        <f>VLOOKUP(B31,'коначна табела'!A9:AD998,29,FALSE)</f>
        <v>#N/A</v>
      </c>
      <c r="Q31" s="70" t="e">
        <f>VLOOKUP(B31,'коначна табела'!A9:AD998,30,FALSE)</f>
        <v>#N/A</v>
      </c>
    </row>
    <row r="32" spans="1:17" ht="12.75">
      <c r="A32" s="77">
        <v>24</v>
      </c>
      <c r="B32" s="105"/>
      <c r="C32" s="70"/>
      <c r="D32" s="70"/>
      <c r="E32" s="72" t="e">
        <f>VLOOKUP(B32,'коначна табела'!A9:AD998,2,FALSE)</f>
        <v>#N/A</v>
      </c>
      <c r="F32" s="70" t="e">
        <f>VLOOKUP(B32,'коначна табела'!A9:AD998,14,FALSE)</f>
        <v>#N/A</v>
      </c>
      <c r="G32" s="110"/>
      <c r="H32" s="70" t="e">
        <f>VLOOKUP(B32,'коначна табела'!A9:AD998,11,FALSE)</f>
        <v>#N/A</v>
      </c>
      <c r="I32" s="74"/>
      <c r="J32" s="75" t="e">
        <f>VLOOKUP(B32,'коначна табела'!A9:AD998,17,FALSE)</f>
        <v>#N/A</v>
      </c>
      <c r="K32" s="69"/>
      <c r="L32" s="70" t="e">
        <f>VLOOKUP(B32,'коначна табела'!A9:AD998,6,FALSE)</f>
        <v>#N/A</v>
      </c>
      <c r="M32" s="73"/>
      <c r="N32" s="70" t="e">
        <f>VLOOKUP(B32,'коначна табела'!A9:AD998,26,FALSE)</f>
        <v>#N/A</v>
      </c>
      <c r="O32" s="108"/>
      <c r="P32" s="70" t="e">
        <f>VLOOKUP(B32,'коначна табела'!A9:AD998,29,FALSE)</f>
        <v>#N/A</v>
      </c>
      <c r="Q32" s="70" t="e">
        <f>VLOOKUP(B311,'коначна табела'!A9:AD998,30,FALSE)</f>
        <v>#N/A</v>
      </c>
    </row>
    <row r="33" spans="1:17" ht="12.75">
      <c r="A33" s="69">
        <v>25</v>
      </c>
      <c r="B33" s="105"/>
      <c r="C33" s="70"/>
      <c r="D33" s="70"/>
      <c r="E33" s="72" t="e">
        <f>VLOOKUP(B33,'коначна табела'!A9:AD998,2,FALSE)</f>
        <v>#N/A</v>
      </c>
      <c r="F33" s="70" t="e">
        <f>VLOOKUP(B33,'коначна табела'!A9:AD998,14,FALSE)</f>
        <v>#N/A</v>
      </c>
      <c r="G33" s="110"/>
      <c r="H33" s="70" t="e">
        <f>VLOOKUP(B33,'коначна табела'!A9:AD998,11,FALSE)</f>
        <v>#N/A</v>
      </c>
      <c r="I33" s="74"/>
      <c r="J33" s="75" t="e">
        <f>VLOOKUP(B33,'коначна табела'!A9:AD998,17,FALSE)</f>
        <v>#N/A</v>
      </c>
      <c r="K33" s="69"/>
      <c r="L33" s="70" t="e">
        <f>VLOOKUP(B33,'коначна табела'!A9:AD998,6,FALSE)</f>
        <v>#N/A</v>
      </c>
      <c r="M33" s="73"/>
      <c r="N33" s="70" t="e">
        <f>VLOOKUP(B33,'коначна табела'!A9:AD998,26,FALSE)</f>
        <v>#N/A</v>
      </c>
      <c r="O33" s="108"/>
      <c r="P33" s="70" t="e">
        <f>VLOOKUP(B33,'коначна табела'!A9:AD998,29,FALSE)</f>
        <v>#N/A</v>
      </c>
      <c r="Q33" s="70" t="e">
        <f>VLOOKUP(B33,'коначна табела'!A9:AD998,30,FALSE)</f>
        <v>#N/A</v>
      </c>
    </row>
    <row r="34" spans="1:17" ht="12.75">
      <c r="A34" s="69">
        <v>26</v>
      </c>
      <c r="B34" s="105"/>
      <c r="C34" s="70"/>
      <c r="D34" s="70"/>
      <c r="E34" s="72" t="e">
        <f>VLOOKUP(B34,'коначна табела'!A9:AD998,2,FALSE)</f>
        <v>#N/A</v>
      </c>
      <c r="F34" s="70" t="e">
        <f>VLOOKUP(B34,'коначна табела'!A9:AD998,14,FALSE)</f>
        <v>#N/A</v>
      </c>
      <c r="G34" s="110"/>
      <c r="H34" s="70" t="e">
        <f>VLOOKUP(B34,'коначна табела'!A9:AD998,11,FALSE)</f>
        <v>#N/A</v>
      </c>
      <c r="I34" s="74"/>
      <c r="J34" s="75" t="e">
        <f>VLOOKUP(B34,'коначна табела'!A9:AD998,17,FALSE)</f>
        <v>#N/A</v>
      </c>
      <c r="K34" s="69"/>
      <c r="L34" s="70" t="e">
        <f>VLOOKUP(B34,'коначна табела'!A9:AD998,6,FALSE)</f>
        <v>#N/A</v>
      </c>
      <c r="M34" s="73"/>
      <c r="N34" s="70" t="e">
        <f>VLOOKUP(B34,'коначна табела'!A9:AD998,26,FALSE)</f>
        <v>#N/A</v>
      </c>
      <c r="O34" s="108"/>
      <c r="P34" s="70" t="e">
        <f>VLOOKUP(B34,'коначна табела'!A9:AD998,29,FALSE)</f>
        <v>#N/A</v>
      </c>
      <c r="Q34" s="70" t="e">
        <f>VLOOKUP(B34,'коначна табела'!A9:AD998,30,FALSE)</f>
        <v>#N/A</v>
      </c>
    </row>
    <row r="35" spans="1:17" ht="12.75">
      <c r="A35" s="77">
        <v>27</v>
      </c>
      <c r="B35" s="105"/>
      <c r="C35" s="70"/>
      <c r="D35" s="70"/>
      <c r="E35" s="72" t="e">
        <f>VLOOKUP(B35,'коначна табела'!A9:AD998,2,FALSE)</f>
        <v>#N/A</v>
      </c>
      <c r="F35" s="70" t="e">
        <f>VLOOKUP(B35,'коначна табела'!A9:AD998,14,FALSE)</f>
        <v>#N/A</v>
      </c>
      <c r="G35" s="110"/>
      <c r="H35" s="70" t="e">
        <f>VLOOKUP(B35,'коначна табела'!A9:AD998,11,FALSE)</f>
        <v>#N/A</v>
      </c>
      <c r="I35" s="74"/>
      <c r="J35" s="75" t="e">
        <f>VLOOKUP(B35,'коначна табела'!A9:AD998,17,FALSE)</f>
        <v>#N/A</v>
      </c>
      <c r="K35" s="69"/>
      <c r="L35" s="70" t="e">
        <f>VLOOKUP(B35,'коначна табела'!A9:AD998,6,FALSE)</f>
        <v>#N/A</v>
      </c>
      <c r="M35" s="73"/>
      <c r="N35" s="70" t="e">
        <f>VLOOKUP(B35,'коначна табела'!A9:AD998,26,FALSE)</f>
        <v>#N/A</v>
      </c>
      <c r="O35" s="108"/>
      <c r="P35" s="70" t="e">
        <f>VLOOKUP(B35,'коначна табела'!A9:AD998,29,FALSE)</f>
        <v>#N/A</v>
      </c>
      <c r="Q35" s="70" t="e">
        <f>VLOOKUP(B35,'коначна табела'!A9:AD998,30,FALSE)</f>
        <v>#N/A</v>
      </c>
    </row>
    <row r="36" spans="1:17" ht="12.75">
      <c r="A36" s="69">
        <v>28</v>
      </c>
      <c r="B36" s="105"/>
      <c r="C36" s="70"/>
      <c r="D36" s="70"/>
      <c r="E36" s="72" t="e">
        <f>VLOOKUP(B36,'коначна табела'!A9:AD998,2,FALSE)</f>
        <v>#N/A</v>
      </c>
      <c r="F36" s="70" t="e">
        <f>VLOOKUP(B36,'коначна табела'!A9:AD998,14,FALSE)</f>
        <v>#N/A</v>
      </c>
      <c r="G36" s="110"/>
      <c r="H36" s="70" t="e">
        <f>VLOOKUP(B36,'коначна табела'!A9:AD998,11,FALSE)</f>
        <v>#N/A</v>
      </c>
      <c r="I36" s="74"/>
      <c r="J36" s="75" t="e">
        <f>VLOOKUP(B36,'коначна табела'!A9:AD998,17,FALSE)</f>
        <v>#N/A</v>
      </c>
      <c r="K36" s="69"/>
      <c r="L36" s="70" t="e">
        <f>VLOOKUP(B36,'коначна табела'!A9:AD998,6,FALSE)</f>
        <v>#N/A</v>
      </c>
      <c r="M36" s="73"/>
      <c r="N36" s="70" t="e">
        <f>VLOOKUP(B36,'коначна табела'!A9:AD998,26,FALSE)</f>
        <v>#N/A</v>
      </c>
      <c r="O36" s="108"/>
      <c r="P36" s="70" t="e">
        <f>VLOOKUP(B36,'коначна табела'!A9:AD998,29,FALSE)</f>
        <v>#N/A</v>
      </c>
      <c r="Q36" s="70" t="e">
        <f>VLOOKUP(B36,'коначна табела'!A9:AD998,30,FALSE)</f>
        <v>#N/A</v>
      </c>
    </row>
    <row r="37" spans="1:17" ht="12.75">
      <c r="A37" s="69">
        <v>29</v>
      </c>
      <c r="B37" s="105"/>
      <c r="C37" s="70"/>
      <c r="D37" s="70"/>
      <c r="E37" s="72" t="e">
        <f>VLOOKUP(B37,'коначна табела'!A9:AD998,2,FALSE)</f>
        <v>#N/A</v>
      </c>
      <c r="F37" s="70" t="e">
        <f>VLOOKUP(B37,'коначна табела'!A9:AD998,14,FALSE)</f>
        <v>#N/A</v>
      </c>
      <c r="G37" s="110"/>
      <c r="H37" s="70" t="e">
        <f>VLOOKUP(B37,'коначна табела'!A9:AD998,11,FALSE)</f>
        <v>#N/A</v>
      </c>
      <c r="I37" s="74"/>
      <c r="J37" s="75" t="e">
        <f>VLOOKUP(B37,'коначна табела'!A9:AD998,17,FALSE)</f>
        <v>#N/A</v>
      </c>
      <c r="K37" s="69"/>
      <c r="L37" s="70" t="e">
        <f>VLOOKUP(B37,'коначна табела'!A9:AD998,6,FALSE)</f>
        <v>#N/A</v>
      </c>
      <c r="M37" s="73"/>
      <c r="N37" s="70" t="e">
        <f>VLOOKUP(B37,'коначна табела'!A9:AD998,26,FALSE)</f>
        <v>#N/A</v>
      </c>
      <c r="O37" s="108"/>
      <c r="P37" s="70" t="e">
        <f>VLOOKUP(B37,'коначна табела'!A9:AD998,29,FALSE)</f>
        <v>#N/A</v>
      </c>
      <c r="Q37" s="70" t="e">
        <f>VLOOKUP(B37,'коначна табела'!A9:AD998,30,FALSE)</f>
        <v>#N/A</v>
      </c>
    </row>
    <row r="38" spans="1:17" ht="12.75">
      <c r="A38" s="77">
        <v>30</v>
      </c>
      <c r="B38" s="105"/>
      <c r="C38" s="70"/>
      <c r="D38" s="70"/>
      <c r="E38" s="72" t="e">
        <f>VLOOKUP(B38,'коначна табела'!A9:AD998,2,FALSE)</f>
        <v>#N/A</v>
      </c>
      <c r="F38" s="70" t="e">
        <f>VLOOKUP(B38,'коначна табела'!A9:AD998,14,FALSE)</f>
        <v>#N/A</v>
      </c>
      <c r="G38" s="110"/>
      <c r="H38" s="70" t="e">
        <f>VLOOKUP(B38,'коначна табела'!A9:AD998,11,FALSE)</f>
        <v>#N/A</v>
      </c>
      <c r="I38" s="74"/>
      <c r="J38" s="75" t="e">
        <f>VLOOKUP(B38,'коначна табела'!A9:AD998,17,FALSE)</f>
        <v>#N/A</v>
      </c>
      <c r="K38" s="69"/>
      <c r="L38" s="70" t="e">
        <f>VLOOKUP(B38,'коначна табела'!A9:AD998,6,FALSE)</f>
        <v>#N/A</v>
      </c>
      <c r="M38" s="73"/>
      <c r="N38" s="70" t="e">
        <f>VLOOKUP(B38,'коначна табела'!A9:AD998,26,FALSE)</f>
        <v>#N/A</v>
      </c>
      <c r="O38" s="108"/>
      <c r="P38" s="70" t="e">
        <f>VLOOKUP(B38,'коначна табела'!A9:AD998,29,FALSE)</f>
        <v>#N/A</v>
      </c>
      <c r="Q38" s="70" t="e">
        <f>VLOOKUP(B38,'коначна табела'!A9:AD998,30,FALSE)</f>
        <v>#N/A</v>
      </c>
    </row>
    <row r="39" spans="1:17" ht="12.75">
      <c r="A39" s="69">
        <v>31</v>
      </c>
      <c r="B39" s="105"/>
      <c r="C39" s="70"/>
      <c r="D39" s="70"/>
      <c r="E39" s="72" t="e">
        <f>VLOOKUP(B39,'коначна табела'!A9:AD998,2,FALSE)</f>
        <v>#N/A</v>
      </c>
      <c r="F39" s="70" t="e">
        <f>VLOOKUP(B39,'коначна табела'!A9:AD998,14,FALSE)</f>
        <v>#N/A</v>
      </c>
      <c r="G39" s="110"/>
      <c r="H39" s="70" t="e">
        <f>VLOOKUP(B39,'коначна табела'!A9:AD998,11,FALSE)</f>
        <v>#N/A</v>
      </c>
      <c r="I39" s="74"/>
      <c r="J39" s="75" t="e">
        <f>VLOOKUP(B39,'коначна табела'!A9:AD998,17,FALSE)</f>
        <v>#N/A</v>
      </c>
      <c r="K39" s="69"/>
      <c r="L39" s="70" t="e">
        <f>VLOOKUP(B39,'коначна табела'!A9:AD998,6,FALSE)</f>
        <v>#N/A</v>
      </c>
      <c r="M39" s="73"/>
      <c r="N39" s="70" t="e">
        <f>VLOOKUP(B39,'коначна табела'!A9:AD998,26,FALSE)</f>
        <v>#N/A</v>
      </c>
      <c r="O39" s="108"/>
      <c r="P39" s="70" t="e">
        <f>VLOOKUP(B39,'коначна табела'!A9:AD998,29,FALSE)</f>
        <v>#N/A</v>
      </c>
      <c r="Q39" s="70" t="e">
        <f>VLOOKUP(B332,'коначна табела'!A9:AD998,30,FALSE)</f>
        <v>#N/A</v>
      </c>
    </row>
    <row r="40" spans="1:17" ht="12.75">
      <c r="A40" s="69">
        <v>32</v>
      </c>
      <c r="B40" s="105"/>
      <c r="C40" s="70"/>
      <c r="D40" s="66"/>
      <c r="E40" s="72" t="e">
        <f>VLOOKUP(B40,'коначна табела'!A9:AD998,2,FALSE)</f>
        <v>#N/A</v>
      </c>
      <c r="F40" s="70" t="e">
        <f>VLOOKUP(B40,'коначна табела'!A9:AD998,14,FALSE)</f>
        <v>#N/A</v>
      </c>
      <c r="G40" s="110"/>
      <c r="H40" s="70" t="e">
        <f>VLOOKUP(B40,'коначна табела'!A9:AD998,11,FALSE)</f>
        <v>#N/A</v>
      </c>
      <c r="I40" s="74"/>
      <c r="J40" s="75" t="e">
        <f>VLOOKUP(B40,'коначна табела'!A9:AD998,17,FALSE)</f>
        <v>#N/A</v>
      </c>
      <c r="K40" s="69"/>
      <c r="L40" s="70" t="e">
        <f>VLOOKUP(B40,'коначна табела'!A9:AD998,6,FALSE)</f>
        <v>#N/A</v>
      </c>
      <c r="M40" s="73"/>
      <c r="N40" s="70" t="e">
        <f>VLOOKUP(B40,'коначна табела'!A9:AD998,26,FALSE)</f>
        <v>#N/A</v>
      </c>
      <c r="O40" s="108"/>
      <c r="P40" s="70" t="e">
        <f>VLOOKUP(B40,'коначна табела'!A9:AD998,29,FALSE)</f>
        <v>#N/A</v>
      </c>
      <c r="Q40" s="70" t="e">
        <f>VLOOKUP(B40,'коначна табела'!A9:AD998,30,FALSE)</f>
        <v>#N/A</v>
      </c>
    </row>
    <row r="41" spans="1:17" ht="12.75">
      <c r="A41" s="77">
        <v>33</v>
      </c>
      <c r="B41" s="105"/>
      <c r="C41" s="70"/>
      <c r="D41" s="70"/>
      <c r="E41" s="72" t="e">
        <f>VLOOKUP(B41,'коначна табела'!A9:AD998,2,FALSE)</f>
        <v>#N/A</v>
      </c>
      <c r="F41" s="70" t="e">
        <f>VLOOKUP(B41,'коначна табела'!A9:AD998,14,FALSE)</f>
        <v>#N/A</v>
      </c>
      <c r="G41" s="110"/>
      <c r="H41" s="70" t="e">
        <f>VLOOKUP(B41,'коначна табела'!A9:AD998,11,FALSE)</f>
        <v>#N/A</v>
      </c>
      <c r="I41" s="74"/>
      <c r="J41" s="75" t="e">
        <f>VLOOKUP(B41,'коначна табела'!A9:AD998,17,FALSE)</f>
        <v>#N/A</v>
      </c>
      <c r="K41" s="69"/>
      <c r="L41" s="70" t="e">
        <f>VLOOKUP(B41,'коначна табела'!A9:AD998,6,FALSE)</f>
        <v>#N/A</v>
      </c>
      <c r="M41" s="73"/>
      <c r="N41" s="70" t="e">
        <f>VLOOKUP(B41,'коначна табела'!A9:AD998,26,FALSE)</f>
        <v>#N/A</v>
      </c>
      <c r="O41" s="108"/>
      <c r="P41" s="70" t="e">
        <f>VLOOKUP(B41,'коначна табела'!A9:AD998,29,FALSE)</f>
        <v>#N/A</v>
      </c>
      <c r="Q41" s="70" t="e">
        <f>VLOOKUP(B41,'коначна табела'!A9:AD998,30,FALSE)</f>
        <v>#N/A</v>
      </c>
    </row>
    <row r="42" spans="1:17" ht="12.75">
      <c r="A42" s="69">
        <v>34</v>
      </c>
      <c r="B42" s="105"/>
      <c r="C42" s="70"/>
      <c r="D42" s="70"/>
      <c r="E42" s="72" t="e">
        <f>VLOOKUP(B42,'коначна табела'!A9:AD998,2,FALSE)</f>
        <v>#N/A</v>
      </c>
      <c r="F42" s="70" t="e">
        <f>VLOOKUP(B42,'коначна табела'!A9:AD998,14,FALSE)</f>
        <v>#N/A</v>
      </c>
      <c r="G42" s="110"/>
      <c r="H42" s="70" t="e">
        <f>VLOOKUP(B42,'коначна табела'!A9:AD998,11,FALSE)</f>
        <v>#N/A</v>
      </c>
      <c r="I42" s="74"/>
      <c r="J42" s="75" t="e">
        <f>VLOOKUP(B42,'коначна табела'!A9:AD998,17,FALSE)</f>
        <v>#N/A</v>
      </c>
      <c r="K42" s="69"/>
      <c r="L42" s="70" t="e">
        <f>VLOOKUP(B42,'коначна табела'!A9:AD998,6,FALSE)</f>
        <v>#N/A</v>
      </c>
      <c r="M42" s="73"/>
      <c r="N42" s="70" t="e">
        <f>VLOOKUP(B42,'коначна табела'!A9:AD998,26,FALSE)</f>
        <v>#N/A</v>
      </c>
      <c r="O42" s="108"/>
      <c r="P42" s="70" t="e">
        <f>VLOOKUP(B42,'коначна табела'!A9:AD998,29,FALSE)</f>
        <v>#N/A</v>
      </c>
      <c r="Q42" s="70" t="e">
        <f>VLOOKUP(B42,'коначна табела'!A9:AD998,30,FALSE)</f>
        <v>#N/A</v>
      </c>
    </row>
    <row r="43" spans="1:17" ht="12.75">
      <c r="A43" s="69">
        <v>35</v>
      </c>
      <c r="B43" s="105"/>
      <c r="C43" s="70"/>
      <c r="D43" s="70"/>
      <c r="E43" s="72" t="e">
        <f>VLOOKUP(B43,'коначна табела'!A9:AD998,2,FALSE)</f>
        <v>#N/A</v>
      </c>
      <c r="F43" s="70" t="e">
        <f>VLOOKUP(B43,'коначна табела'!A9:AD998,14,FALSE)</f>
        <v>#N/A</v>
      </c>
      <c r="G43" s="110"/>
      <c r="H43" s="70" t="e">
        <f>VLOOKUP(B43,'коначна табела'!A9:AD998,11,FALSE)</f>
        <v>#N/A</v>
      </c>
      <c r="I43" s="74"/>
      <c r="J43" s="75" t="e">
        <f>VLOOKUP(B43,'коначна табела'!A9:AD998,17,FALSE)</f>
        <v>#N/A</v>
      </c>
      <c r="K43" s="69"/>
      <c r="L43" s="70" t="e">
        <f>VLOOKUP(B43,'коначна табела'!A9:AD998,6,FALSE)</f>
        <v>#N/A</v>
      </c>
      <c r="M43" s="73"/>
      <c r="N43" s="70" t="e">
        <f>VLOOKUP(B43,'коначна табела'!A9:AD998,26,FALSE)</f>
        <v>#N/A</v>
      </c>
      <c r="O43" s="108"/>
      <c r="P43" s="70" t="e">
        <f>VLOOKUP(B43,'коначна табела'!A9:AD998,29,FALSE)</f>
        <v>#N/A</v>
      </c>
      <c r="Q43" s="70" t="e">
        <f>VLOOKUP(B43,'коначна табела'!A9:AD998,30,FALSE)</f>
        <v>#N/A</v>
      </c>
    </row>
    <row r="44" spans="1:17" ht="12.75">
      <c r="A44" s="77">
        <v>36</v>
      </c>
      <c r="B44" s="105"/>
      <c r="C44" s="70"/>
      <c r="D44" s="70"/>
      <c r="E44" s="72" t="e">
        <f>VLOOKUP(B44,'коначна табела'!A9:AD998,2,FALSE)</f>
        <v>#N/A</v>
      </c>
      <c r="F44" s="70" t="e">
        <f>VLOOKUP(B44,'коначна табела'!A9:AD998,14,FALSE)</f>
        <v>#N/A</v>
      </c>
      <c r="G44" s="110"/>
      <c r="H44" s="70" t="e">
        <f>VLOOKUP(B44,'коначна табела'!A9:AD998,11,FALSE)</f>
        <v>#N/A</v>
      </c>
      <c r="I44" s="74"/>
      <c r="J44" s="75" t="e">
        <f>VLOOKUP(B44,'коначна табела'!A9:AD998,17,FALSE)</f>
        <v>#N/A</v>
      </c>
      <c r="K44" s="69"/>
      <c r="L44" s="70" t="e">
        <f>VLOOKUP(B44,'коначна табела'!A9:AD998,6,FALSE)</f>
        <v>#N/A</v>
      </c>
      <c r="M44" s="73"/>
      <c r="N44" s="70" t="e">
        <f>VLOOKUP(B44,'коначна табела'!A9:AD998,26,FALSE)</f>
        <v>#N/A</v>
      </c>
      <c r="O44" s="108"/>
      <c r="P44" s="70" t="e">
        <f>VLOOKUP(B44,'коначна табела'!A9:AD998,29,FALSE)</f>
        <v>#N/A</v>
      </c>
      <c r="Q44" s="70" t="e">
        <f>VLOOKUP(B44,'коначна табела'!A9:AD998,30,FALSE)</f>
        <v>#N/A</v>
      </c>
    </row>
    <row r="45" spans="1:17" ht="12.75">
      <c r="A45" s="69">
        <v>37</v>
      </c>
      <c r="B45" s="105"/>
      <c r="C45" s="70"/>
      <c r="D45" s="70"/>
      <c r="E45" s="72" t="e">
        <f>VLOOKUP(B45,'коначна табела'!A9:AD998,2,FALSE)</f>
        <v>#N/A</v>
      </c>
      <c r="F45" s="70" t="e">
        <f>VLOOKUP(B45,'коначна табела'!A9:AD998,14,FALSE)</f>
        <v>#N/A</v>
      </c>
      <c r="G45" s="110"/>
      <c r="H45" s="70" t="e">
        <f>VLOOKUP(B45,'коначна табела'!A9:AD998,11,FALSE)</f>
        <v>#N/A</v>
      </c>
      <c r="I45" s="74"/>
      <c r="J45" s="75" t="e">
        <f>VLOOKUP(B45,'коначна табела'!A9:AD998,17,FALSE)</f>
        <v>#N/A</v>
      </c>
      <c r="K45" s="69"/>
      <c r="L45" s="70" t="e">
        <f>VLOOKUP(B45,'коначна табела'!A9:AD998,6,FALSE)</f>
        <v>#N/A</v>
      </c>
      <c r="M45" s="73"/>
      <c r="N45" s="70" t="e">
        <f>VLOOKUP(B45,'коначна табела'!A9:AD998,26,FALSE)</f>
        <v>#N/A</v>
      </c>
      <c r="O45" s="108"/>
      <c r="P45" s="70" t="e">
        <f>VLOOKUP(B45,'коначна табела'!A9:AD998,29,FALSE)</f>
        <v>#N/A</v>
      </c>
      <c r="Q45" s="70" t="e">
        <f>VLOOKUP(B45,'коначна табела'!A9:AD998,30,FALSE)</f>
        <v>#N/A</v>
      </c>
    </row>
    <row r="46" spans="1:17" ht="12.75">
      <c r="A46" s="69">
        <v>38</v>
      </c>
      <c r="B46" s="105"/>
      <c r="C46" s="70"/>
      <c r="D46" s="70"/>
      <c r="E46" s="72" t="e">
        <f>VLOOKUP(B46,'коначна табела'!A9:AD998,2,FALSE)</f>
        <v>#N/A</v>
      </c>
      <c r="F46" s="70" t="e">
        <f>VLOOKUP(B46,'коначна табела'!A9:AD998,14,FALSE)</f>
        <v>#N/A</v>
      </c>
      <c r="G46" s="110"/>
      <c r="H46" s="70" t="e">
        <f>VLOOKUP(B46,'коначна табела'!A9:AD998,11,FALSE)</f>
        <v>#N/A</v>
      </c>
      <c r="I46" s="74"/>
      <c r="J46" s="75" t="e">
        <f>VLOOKUP(B46,'коначна табела'!A9:AD998,17,FALSE)</f>
        <v>#N/A</v>
      </c>
      <c r="K46" s="69"/>
      <c r="L46" s="70" t="e">
        <f>VLOOKUP(B46,'коначна табела'!A9:AD998,6,FALSE)</f>
        <v>#N/A</v>
      </c>
      <c r="M46" s="73"/>
      <c r="N46" s="70" t="e">
        <f>VLOOKUP(B46,'коначна табела'!A9:AD998,26,FALSE)</f>
        <v>#N/A</v>
      </c>
      <c r="O46" s="108"/>
      <c r="P46" s="70" t="e">
        <f>VLOOKUP(B46,'коначна табела'!A9:AD998,29,FALSE)</f>
        <v>#N/A</v>
      </c>
      <c r="Q46" s="70" t="e">
        <f>VLOOKUP(B46,'коначна табела'!A9:AD998,30,FALSE)</f>
        <v>#N/A</v>
      </c>
    </row>
    <row r="47" spans="1:17" ht="12.75">
      <c r="A47" s="77">
        <v>39</v>
      </c>
      <c r="B47" s="105"/>
      <c r="C47" s="70"/>
      <c r="D47" s="70"/>
      <c r="E47" s="72" t="e">
        <f>VLOOKUP(B47,'коначна табела'!A9:AD998,2,FALSE)</f>
        <v>#N/A</v>
      </c>
      <c r="F47" s="70" t="e">
        <f>VLOOKUP(B47,'коначна табела'!A9:AD998,14,FALSE)</f>
        <v>#N/A</v>
      </c>
      <c r="G47" s="110"/>
      <c r="H47" s="70" t="e">
        <f>VLOOKUP(B47,'коначна табела'!A9:AD998,11,FALSE)</f>
        <v>#N/A</v>
      </c>
      <c r="I47" s="74"/>
      <c r="J47" s="75" t="e">
        <f>VLOOKUP(B47,'коначна табела'!A9:AD998,17,FALSE)</f>
        <v>#N/A</v>
      </c>
      <c r="K47" s="69"/>
      <c r="L47" s="70" t="e">
        <f>VLOOKUP(B47,'коначна табела'!A9:AD998,6,FALSE)</f>
        <v>#N/A</v>
      </c>
      <c r="M47" s="73"/>
      <c r="N47" s="70" t="e">
        <f>VLOOKUP(B47,'коначна табела'!A9:AD998,26,FALSE)</f>
        <v>#N/A</v>
      </c>
      <c r="O47" s="108"/>
      <c r="P47" s="70" t="e">
        <f>VLOOKUP(B47,'коначна табела'!A9:AD998,29,FALSE)</f>
        <v>#N/A</v>
      </c>
      <c r="Q47" s="70" t="e">
        <f>VLOOKUP(B47,'коначна табела'!A9:AD998,30,FALSE)</f>
        <v>#N/A</v>
      </c>
    </row>
    <row r="48" spans="1:17" ht="12.75">
      <c r="A48" s="69">
        <v>40</v>
      </c>
      <c r="B48" s="105"/>
      <c r="C48" s="70"/>
      <c r="D48" s="70"/>
      <c r="E48" s="72" t="e">
        <f>VLOOKUP(B48,'коначна табела'!A9:AD998,2,FALSE)</f>
        <v>#N/A</v>
      </c>
      <c r="F48" s="70" t="e">
        <f>VLOOKUP(B48,'коначна табела'!A9:AD998,14,FALSE)</f>
        <v>#N/A</v>
      </c>
      <c r="G48" s="110"/>
      <c r="H48" s="70" t="e">
        <f>VLOOKUP(B48,'коначна табела'!A9:AD998,11,FALSE)</f>
        <v>#N/A</v>
      </c>
      <c r="I48" s="74"/>
      <c r="J48" s="75" t="e">
        <f>VLOOKUP(B48,'коначна табела'!A9:AD998,17,FALSE)</f>
        <v>#N/A</v>
      </c>
      <c r="K48" s="69"/>
      <c r="L48" s="70" t="e">
        <f>VLOOKUP(B48,'коначна табела'!A9:AD998,6,FALSE)</f>
        <v>#N/A</v>
      </c>
      <c r="M48" s="73"/>
      <c r="N48" s="70" t="e">
        <f>VLOOKUP(B48,'коначна табела'!A9:AD998,26,FALSE)</f>
        <v>#N/A</v>
      </c>
      <c r="O48" s="108"/>
      <c r="P48" s="70" t="e">
        <f>VLOOKUP(B48,'коначна табела'!A9:AD998,29,FALSE)</f>
        <v>#N/A</v>
      </c>
      <c r="Q48" s="70" t="e">
        <f>VLOOKUP(B48,'коначна табела'!A9:AD998,30,FALSE)</f>
        <v>#N/A</v>
      </c>
    </row>
    <row r="49" spans="1:17" ht="12.75">
      <c r="A49" s="69">
        <v>41</v>
      </c>
      <c r="B49" s="105"/>
      <c r="C49" s="70"/>
      <c r="D49" s="70"/>
      <c r="E49" s="72" t="e">
        <f>VLOOKUP(B49,'коначна табела'!A9:AD998,2,FALSE)</f>
        <v>#N/A</v>
      </c>
      <c r="F49" s="70" t="e">
        <f>VLOOKUP(B49,'коначна табела'!A9:AD998,14,FALSE)</f>
        <v>#N/A</v>
      </c>
      <c r="G49" s="110"/>
      <c r="H49" s="70" t="e">
        <f>VLOOKUP(B49,'коначна табела'!A9:AD998,11,FALSE)</f>
        <v>#N/A</v>
      </c>
      <c r="I49" s="74"/>
      <c r="J49" s="75" t="e">
        <f>VLOOKUP(B49,'коначна табела'!A9:AD998,17,FALSE)</f>
        <v>#N/A</v>
      </c>
      <c r="K49" s="69"/>
      <c r="L49" s="70" t="e">
        <f>VLOOKUP(B49,'коначна табела'!A9:AD998,6,FALSE)</f>
        <v>#N/A</v>
      </c>
      <c r="M49" s="73"/>
      <c r="N49" s="70" t="e">
        <f>VLOOKUP(B49,'коначна табела'!A9:AD998,26,FALSE)</f>
        <v>#N/A</v>
      </c>
      <c r="O49" s="108"/>
      <c r="P49" s="70" t="e">
        <f>VLOOKUP(B49,'коначна табела'!A9:AD998,29,FALSE)</f>
        <v>#N/A</v>
      </c>
      <c r="Q49" s="70" t="e">
        <f>VLOOKUP(B49,'коначна табела'!A9:AD998,30,FALSE)</f>
        <v>#N/A</v>
      </c>
    </row>
    <row r="50" spans="1:17" ht="12.75">
      <c r="A50" s="77">
        <v>42</v>
      </c>
      <c r="B50" s="105"/>
      <c r="C50" s="70"/>
      <c r="D50" s="70"/>
      <c r="E50" s="72" t="e">
        <f>VLOOKUP(B50,'коначна табела'!A9:AD998,2,FALSE)</f>
        <v>#N/A</v>
      </c>
      <c r="F50" s="70" t="e">
        <f>VLOOKUP(B50,'коначна табела'!A9:AD998,14,FALSE)</f>
        <v>#N/A</v>
      </c>
      <c r="G50" s="110"/>
      <c r="H50" s="70" t="e">
        <f>VLOOKUP(B50,'коначна табела'!A9:AD998,11,FALSE)</f>
        <v>#N/A</v>
      </c>
      <c r="I50" s="74"/>
      <c r="J50" s="75" t="e">
        <f>VLOOKUP(B50,'коначна табела'!A9:AD998,17,FALSE)</f>
        <v>#N/A</v>
      </c>
      <c r="K50" s="69"/>
      <c r="L50" s="70" t="e">
        <f>VLOOKUP(B50,'коначна табела'!A9:AD998,6,FALSE)</f>
        <v>#N/A</v>
      </c>
      <c r="M50" s="73"/>
      <c r="N50" s="70" t="e">
        <f>VLOOKUP(B50,'коначна табела'!A9:AD998,26,FALSE)</f>
        <v>#N/A</v>
      </c>
      <c r="O50" s="108"/>
      <c r="P50" s="70" t="e">
        <f>VLOOKUP(B50,'коначна табела'!A9:AD998,29,FALSE)</f>
        <v>#N/A</v>
      </c>
      <c r="Q50" s="70" t="e">
        <f>VLOOKUP(B50,'коначна табела'!A9:AD998,30,FALSE)</f>
        <v>#N/A</v>
      </c>
    </row>
    <row r="51" spans="1:17" ht="12.75">
      <c r="A51" s="69">
        <v>43</v>
      </c>
      <c r="B51" s="105"/>
      <c r="C51" s="70"/>
      <c r="D51" s="70"/>
      <c r="E51" s="72" t="e">
        <f>VLOOKUP(B51,'коначна табела'!A9:AD998,2,FALSE)</f>
        <v>#N/A</v>
      </c>
      <c r="F51" s="70" t="e">
        <f>VLOOKUP(B51,'коначна табела'!A9:AD998,14,FALSE)</f>
        <v>#N/A</v>
      </c>
      <c r="G51" s="110"/>
      <c r="H51" s="70" t="e">
        <f>VLOOKUP(B51,'коначна табела'!A9:AD998,11,FALSE)</f>
        <v>#N/A</v>
      </c>
      <c r="I51" s="74"/>
      <c r="J51" s="75" t="e">
        <f>VLOOKUP(B51,'коначна табела'!A9:AD998,17,FALSE)</f>
        <v>#N/A</v>
      </c>
      <c r="K51" s="69"/>
      <c r="L51" s="70" t="e">
        <f>VLOOKUP(B51,'коначна табела'!A9:AD998,6,FALSE)</f>
        <v>#N/A</v>
      </c>
      <c r="M51" s="73"/>
      <c r="N51" s="70" t="e">
        <f>VLOOKUP(B51,'коначна табела'!A9:AD998,26,FALSE)</f>
        <v>#N/A</v>
      </c>
      <c r="O51" s="108"/>
      <c r="P51" s="70" t="e">
        <f>VLOOKUP(B51,'коначна табела'!A9:AD998,29,FALSE)</f>
        <v>#N/A</v>
      </c>
      <c r="Q51" s="70" t="e">
        <f>VLOOKUP(B51,'коначна табела'!A9:AD998,30,FALSE)</f>
        <v>#N/A</v>
      </c>
    </row>
    <row r="52" spans="1:17" ht="12.75">
      <c r="A52" s="69">
        <v>44</v>
      </c>
      <c r="B52" s="105"/>
      <c r="C52" s="70"/>
      <c r="D52" s="70"/>
      <c r="E52" s="72" t="e">
        <f>VLOOKUP(B52,'коначна табела'!A9:AD998,2,FALSE)</f>
        <v>#N/A</v>
      </c>
      <c r="F52" s="70" t="e">
        <f>VLOOKUP(B52,'коначна табела'!A9:AD998,14,FALSE)</f>
        <v>#N/A</v>
      </c>
      <c r="G52" s="110"/>
      <c r="H52" s="70" t="e">
        <f>VLOOKUP(B52,'коначна табела'!A9:AD998,11,FALSE)</f>
        <v>#N/A</v>
      </c>
      <c r="I52" s="74"/>
      <c r="J52" s="75" t="e">
        <f>VLOOKUP(B52,'коначна табела'!A9:AD998,17,FALSE)</f>
        <v>#N/A</v>
      </c>
      <c r="K52" s="69"/>
      <c r="L52" s="70" t="e">
        <f>VLOOKUP(B52,'коначна табела'!A9:AD998,6,FALSE)</f>
        <v>#N/A</v>
      </c>
      <c r="M52" s="73"/>
      <c r="N52" s="70" t="e">
        <f>VLOOKUP(B52,'коначна табела'!A9:AD998,26,FALSE)</f>
        <v>#N/A</v>
      </c>
      <c r="O52" s="108"/>
      <c r="P52" s="70" t="e">
        <f>VLOOKUP(B52,'коначна табела'!A9:AD998,29,FALSE)</f>
        <v>#N/A</v>
      </c>
      <c r="Q52" s="70" t="e">
        <f>VLOOKUP(B329,'коначна табела'!A9:AD998,30,FALSE)</f>
        <v>#N/A</v>
      </c>
    </row>
    <row r="53" spans="1:17" ht="12.75">
      <c r="A53" s="77">
        <v>45</v>
      </c>
      <c r="B53" s="105"/>
      <c r="C53" s="70"/>
      <c r="D53" s="70"/>
      <c r="E53" s="72" t="e">
        <f>VLOOKUP(B53,'коначна табела'!A9:AD998,2,FALSE)</f>
        <v>#N/A</v>
      </c>
      <c r="F53" s="70" t="e">
        <f>VLOOKUP(B53,'коначна табела'!A9:AD998,14,FALSE)</f>
        <v>#N/A</v>
      </c>
      <c r="G53" s="110"/>
      <c r="H53" s="70" t="e">
        <f>VLOOKUP(B53,'коначна табела'!A9:AD998,11,FALSE)</f>
        <v>#N/A</v>
      </c>
      <c r="I53" s="74"/>
      <c r="J53" s="75" t="e">
        <f>VLOOKUP(B53,'коначна табела'!A9:AD998,17,FALSE)</f>
        <v>#N/A</v>
      </c>
      <c r="K53" s="69"/>
      <c r="L53" s="70" t="e">
        <f>VLOOKUP(B53,'коначна табела'!A9:AD998,6,FALSE)</f>
        <v>#N/A</v>
      </c>
      <c r="M53" s="73"/>
      <c r="N53" s="70" t="e">
        <f>VLOOKUP(B53,'коначна табела'!A9:AD998,26,FALSE)</f>
        <v>#N/A</v>
      </c>
      <c r="O53" s="108"/>
      <c r="P53" s="70" t="e">
        <f>VLOOKUP(B53,'коначна табела'!A9:AD998,29,FALSE)</f>
        <v>#N/A</v>
      </c>
      <c r="Q53" s="70" t="e">
        <f>VLOOKUP(B53,'коначна табела'!A9:AD998,30,FALSE)</f>
        <v>#N/A</v>
      </c>
    </row>
    <row r="54" spans="1:17" ht="12.75">
      <c r="A54" s="69">
        <v>46</v>
      </c>
      <c r="B54" s="105"/>
      <c r="C54" s="70"/>
      <c r="D54" s="70"/>
      <c r="E54" s="72" t="e">
        <f>VLOOKUP(B54,'коначна табела'!A9:AD998,2,FALSE)</f>
        <v>#N/A</v>
      </c>
      <c r="F54" s="70" t="e">
        <f>VLOOKUP(B54,'коначна табела'!A9:AD998,14,FALSE)</f>
        <v>#N/A</v>
      </c>
      <c r="G54" s="110"/>
      <c r="H54" s="70" t="e">
        <f>VLOOKUP(B54,'коначна табела'!A9:AD998,11,FALSE)</f>
        <v>#N/A</v>
      </c>
      <c r="I54" s="74"/>
      <c r="J54" s="75" t="e">
        <f>VLOOKUP(B54,'коначна табела'!A9:AD998,17,FALSE)</f>
        <v>#N/A</v>
      </c>
      <c r="K54" s="69"/>
      <c r="L54" s="70" t="e">
        <f>VLOOKUP(B54,'коначна табела'!A9:AD998,6,FALSE)</f>
        <v>#N/A</v>
      </c>
      <c r="M54" s="73"/>
      <c r="N54" s="70" t="e">
        <f>VLOOKUP(B54,'коначна табела'!A9:AD998,26,FALSE)</f>
        <v>#N/A</v>
      </c>
      <c r="O54" s="108"/>
      <c r="P54" s="70" t="e">
        <f>VLOOKUP(B54,'коначна табела'!A9:AD998,29,FALSE)</f>
        <v>#N/A</v>
      </c>
      <c r="Q54" s="70" t="e">
        <f>VLOOKUP(B54,'коначна табела'!A9:AD998,30,FALSE)</f>
        <v>#N/A</v>
      </c>
    </row>
    <row r="55" spans="1:17" ht="12.75">
      <c r="A55" s="69">
        <v>47</v>
      </c>
      <c r="B55" s="105"/>
      <c r="C55" s="70"/>
      <c r="D55" s="70"/>
      <c r="E55" s="72" t="e">
        <f>VLOOKUP(B55,'коначна табела'!A9:AD998,2,FALSE)</f>
        <v>#N/A</v>
      </c>
      <c r="F55" s="70" t="e">
        <f>VLOOKUP(B55,'коначна табела'!A9:AD998,14,FALSE)</f>
        <v>#N/A</v>
      </c>
      <c r="G55" s="110"/>
      <c r="H55" s="70" t="e">
        <f>VLOOKUP(B55,'коначна табела'!A9:AD998,11,FALSE)</f>
        <v>#N/A</v>
      </c>
      <c r="I55" s="74"/>
      <c r="J55" s="75" t="e">
        <f>VLOOKUP(B55,'коначна табела'!A9:AD998,17,FALSE)</f>
        <v>#N/A</v>
      </c>
      <c r="K55" s="69"/>
      <c r="L55" s="70" t="e">
        <f>VLOOKUP(B55,'коначна табела'!A9:AD998,6,FALSE)</f>
        <v>#N/A</v>
      </c>
      <c r="M55" s="73"/>
      <c r="N55" s="70" t="e">
        <f>VLOOKUP(B55,'коначна табела'!A9:AD998,26,FALSE)</f>
        <v>#N/A</v>
      </c>
      <c r="O55" s="108"/>
      <c r="P55" s="70" t="e">
        <f>VLOOKUP(B55,'коначна табела'!A9:AD998,29,FALSE)</f>
        <v>#N/A</v>
      </c>
      <c r="Q55" s="70" t="e">
        <f>VLOOKUP(B55,'коначна табела'!A9:AD998,30,FALSE)</f>
        <v>#N/A</v>
      </c>
    </row>
    <row r="56" spans="1:17" ht="12.75">
      <c r="A56" s="77">
        <v>48</v>
      </c>
      <c r="B56" s="105"/>
      <c r="C56" s="70"/>
      <c r="D56" s="70"/>
      <c r="E56" s="72" t="e">
        <f>VLOOKUP(B56,'коначна табела'!A9:AD998,2,FALSE)</f>
        <v>#N/A</v>
      </c>
      <c r="F56" s="70" t="e">
        <f>VLOOKUP(B56,'коначна табела'!A9:AD998,14,FALSE)</f>
        <v>#N/A</v>
      </c>
      <c r="G56" s="110"/>
      <c r="H56" s="70" t="e">
        <f>VLOOKUP(B56,'коначна табела'!A9:AD998,11,FALSE)</f>
        <v>#N/A</v>
      </c>
      <c r="I56" s="74"/>
      <c r="J56" s="75" t="e">
        <f>VLOOKUP(B56,'коначна табела'!A9:AD998,17,FALSE)</f>
        <v>#N/A</v>
      </c>
      <c r="K56" s="69"/>
      <c r="L56" s="70" t="e">
        <f>VLOOKUP(B56,'коначна табела'!A9:AD998,6,FALSE)</f>
        <v>#N/A</v>
      </c>
      <c r="M56" s="73"/>
      <c r="N56" s="70" t="e">
        <f>VLOOKUP(B56,'коначна табела'!A9:AD998,26,FALSE)</f>
        <v>#N/A</v>
      </c>
      <c r="O56" s="108"/>
      <c r="P56" s="70" t="e">
        <f>VLOOKUP(B56,'коначна табела'!A9:AD998,29,FALSE)</f>
        <v>#N/A</v>
      </c>
      <c r="Q56" s="70" t="e">
        <f>VLOOKUP(B56,'коначна табела'!A9:AD998,30,FALSE)</f>
        <v>#N/A</v>
      </c>
    </row>
    <row r="57" spans="1:17" ht="12.75">
      <c r="A57" s="69">
        <v>49</v>
      </c>
      <c r="B57" s="105"/>
      <c r="C57" s="70"/>
      <c r="D57" s="70"/>
      <c r="E57" s="72" t="e">
        <f>VLOOKUP(B57,'коначна табела'!A9:AD998,2,FALSE)</f>
        <v>#N/A</v>
      </c>
      <c r="F57" s="70" t="e">
        <f>VLOOKUP(B57,'коначна табела'!A9:AD998,14,FALSE)</f>
        <v>#N/A</v>
      </c>
      <c r="G57" s="110"/>
      <c r="H57" s="70" t="e">
        <f>VLOOKUP(B57,'коначна табела'!A9:AD998,11,FALSE)</f>
        <v>#N/A</v>
      </c>
      <c r="I57" s="74"/>
      <c r="J57" s="75" t="e">
        <f>VLOOKUP(B57,'коначна табела'!A9:AD998,17,FALSE)</f>
        <v>#N/A</v>
      </c>
      <c r="K57" s="69"/>
      <c r="L57" s="70" t="e">
        <f>VLOOKUP(B57,'коначна табела'!A9:AD998,6,FALSE)</f>
        <v>#N/A</v>
      </c>
      <c r="M57" s="73"/>
      <c r="N57" s="70" t="e">
        <f>VLOOKUP(B57,'коначна табела'!A9:AD998,26,FALSE)</f>
        <v>#N/A</v>
      </c>
      <c r="O57" s="108"/>
      <c r="P57" s="70" t="e">
        <f>VLOOKUP(B57,'коначна табела'!A9:AD998,29,FALSE)</f>
        <v>#N/A</v>
      </c>
      <c r="Q57" s="70" t="e">
        <f>VLOOKUP(B57,'коначна табела'!A9:AD998,30,FALSE)</f>
        <v>#N/A</v>
      </c>
    </row>
    <row r="58" spans="1:17" ht="12.75">
      <c r="A58" s="69">
        <v>50</v>
      </c>
      <c r="B58" s="105"/>
      <c r="C58" s="70"/>
      <c r="D58" s="70"/>
      <c r="E58" s="72" t="e">
        <f>VLOOKUP(B58,'коначна табела'!A9:AD998,2,FALSE)</f>
        <v>#N/A</v>
      </c>
      <c r="F58" s="70" t="e">
        <f>VLOOKUP(B58,'коначна табела'!A9:AD998,14,FALSE)</f>
        <v>#N/A</v>
      </c>
      <c r="G58" s="110"/>
      <c r="H58" s="70" t="e">
        <f>VLOOKUP(B58,'коначна табела'!A9:AD998,11,FALSE)</f>
        <v>#N/A</v>
      </c>
      <c r="I58" s="74"/>
      <c r="J58" s="75" t="e">
        <f>VLOOKUP(B58,'коначна табела'!A9:AD998,17,FALSE)</f>
        <v>#N/A</v>
      </c>
      <c r="K58" s="69"/>
      <c r="L58" s="70" t="e">
        <f>VLOOKUP(B58,'коначна табела'!A9:AD998,6,FALSE)</f>
        <v>#N/A</v>
      </c>
      <c r="M58" s="73"/>
      <c r="N58" s="70" t="e">
        <f>VLOOKUP(B58,'коначна табела'!A9:AD998,26,FALSE)</f>
        <v>#N/A</v>
      </c>
      <c r="O58" s="108"/>
      <c r="P58" s="70" t="e">
        <f>VLOOKUP(B58,'коначна табела'!A9:AD998,29,FALSE)</f>
        <v>#N/A</v>
      </c>
      <c r="Q58" s="70" t="e">
        <f>VLOOKUP(B58,'коначна табела'!A9:AD998,30,FALSE)</f>
        <v>#N/A</v>
      </c>
    </row>
    <row r="59" spans="1:17" ht="12.75">
      <c r="A59" s="77"/>
      <c r="B59" s="105"/>
      <c r="C59" s="70"/>
      <c r="D59" s="70"/>
      <c r="E59" s="72"/>
      <c r="F59" s="70"/>
      <c r="G59" s="110"/>
      <c r="H59" s="70"/>
      <c r="I59" s="74"/>
      <c r="J59" s="75"/>
      <c r="K59" s="69"/>
      <c r="L59" s="70"/>
      <c r="M59" s="73"/>
      <c r="N59" s="70"/>
      <c r="O59" s="109"/>
      <c r="P59" s="70"/>
      <c r="Q59" s="70"/>
    </row>
    <row r="60" spans="1:17" ht="12.75">
      <c r="A60" s="77"/>
      <c r="B60" s="105"/>
      <c r="C60" s="70"/>
      <c r="D60" s="70"/>
      <c r="E60" s="72"/>
      <c r="F60" s="70"/>
      <c r="G60" s="110"/>
      <c r="H60" s="70"/>
      <c r="I60" s="74"/>
      <c r="J60" s="75"/>
      <c r="K60" s="69"/>
      <c r="L60" s="70"/>
      <c r="M60" s="73"/>
      <c r="N60" s="70"/>
      <c r="O60" s="108"/>
      <c r="P60" s="70"/>
      <c r="Q60" s="70"/>
    </row>
    <row r="61" spans="1:17" ht="12.75">
      <c r="A61" s="77"/>
      <c r="B61" s="105"/>
      <c r="C61" s="70"/>
      <c r="D61" s="70"/>
      <c r="E61" s="72"/>
      <c r="F61" s="70"/>
      <c r="G61" s="110"/>
      <c r="H61" s="70"/>
      <c r="I61" s="74"/>
      <c r="J61" s="75"/>
      <c r="K61" s="69"/>
      <c r="L61" s="70"/>
      <c r="M61" s="73"/>
      <c r="N61" s="70"/>
      <c r="O61" s="108"/>
      <c r="P61" s="70"/>
      <c r="Q61" s="70"/>
    </row>
    <row r="62" spans="1:17" ht="12.75">
      <c r="A62" s="77"/>
      <c r="B62" s="105"/>
      <c r="C62" s="70"/>
      <c r="D62" s="70"/>
      <c r="E62" s="72"/>
      <c r="F62" s="70"/>
      <c r="G62" s="110"/>
      <c r="H62" s="70"/>
      <c r="I62" s="74"/>
      <c r="J62" s="75"/>
      <c r="K62" s="69"/>
      <c r="L62" s="70"/>
      <c r="M62" s="73"/>
      <c r="N62" s="70"/>
      <c r="O62" s="108"/>
      <c r="P62" s="70"/>
      <c r="Q62" s="70"/>
    </row>
    <row r="63" spans="1:17" ht="12.75">
      <c r="A63" s="77"/>
      <c r="B63" s="105"/>
      <c r="C63" s="70"/>
      <c r="D63" s="70"/>
      <c r="E63" s="72"/>
      <c r="F63" s="70"/>
      <c r="G63" s="110"/>
      <c r="H63" s="70"/>
      <c r="I63" s="74"/>
      <c r="J63" s="75"/>
      <c r="K63" s="69"/>
      <c r="L63" s="70"/>
      <c r="M63" s="73"/>
      <c r="N63" s="70"/>
      <c r="O63" s="73"/>
      <c r="P63" s="70"/>
      <c r="Q63" s="70"/>
    </row>
    <row r="65" spans="3:16" ht="34.5">
      <c r="C65" s="403" t="s">
        <v>57</v>
      </c>
      <c r="D65" s="403"/>
      <c r="E65" s="403"/>
      <c r="F65" s="78" t="s">
        <v>58</v>
      </c>
      <c r="G65" s="78" t="s">
        <v>59</v>
      </c>
      <c r="H65" s="78" t="s">
        <v>60</v>
      </c>
      <c r="I65" s="78" t="s">
        <v>61</v>
      </c>
      <c r="J65" s="79"/>
      <c r="K65" s="46"/>
      <c r="L65" s="46"/>
      <c r="M65" s="46"/>
      <c r="N65" s="46"/>
      <c r="O65" s="46"/>
      <c r="P65" s="46"/>
    </row>
    <row r="66" spans="3:16" ht="12.75">
      <c r="C66" s="80" t="s">
        <v>62</v>
      </c>
      <c r="D66" s="80"/>
      <c r="E66" s="81" t="s">
        <v>63</v>
      </c>
      <c r="F66" s="82">
        <v>42</v>
      </c>
      <c r="G66" s="82"/>
      <c r="H66" s="82"/>
      <c r="I66" s="83"/>
      <c r="J66" s="46"/>
      <c r="K66" s="46"/>
      <c r="L66" s="46"/>
      <c r="M66" s="46"/>
      <c r="N66" s="46"/>
      <c r="O66" s="45" t="s">
        <v>64</v>
      </c>
      <c r="P66" s="46"/>
    </row>
    <row r="67" spans="3:16" ht="12.75">
      <c r="C67" s="80" t="s">
        <v>62</v>
      </c>
      <c r="D67" s="80"/>
      <c r="E67" s="81" t="s">
        <v>65</v>
      </c>
      <c r="F67" s="84"/>
      <c r="G67" s="85"/>
      <c r="H67" s="84"/>
      <c r="I67" s="84"/>
      <c r="J67" s="46"/>
      <c r="K67" s="46"/>
      <c r="L67" s="46"/>
      <c r="M67" s="46"/>
      <c r="N67" s="46"/>
      <c r="O67" s="46"/>
      <c r="P67" s="46"/>
    </row>
  </sheetData>
  <sheetProtection/>
  <mergeCells count="13">
    <mergeCell ref="C65:E65"/>
    <mergeCell ref="E5:J6"/>
    <mergeCell ref="A8:A9"/>
    <mergeCell ref="B8:B9"/>
    <mergeCell ref="C8:C9"/>
    <mergeCell ref="D8:D9"/>
    <mergeCell ref="E8:E9"/>
    <mergeCell ref="F8:G8"/>
    <mergeCell ref="H8:I8"/>
    <mergeCell ref="J8:K8"/>
    <mergeCell ref="M8:O8"/>
    <mergeCell ref="P8:P9"/>
    <mergeCell ref="Q8:Q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C1">
      <selection activeCell="A1" sqref="A1:IV16384"/>
    </sheetView>
  </sheetViews>
  <sheetFormatPr defaultColWidth="9.140625" defaultRowHeight="12.75"/>
  <cols>
    <col min="17" max="17" width="19.2812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126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62" t="s">
        <v>195</v>
      </c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/>
      <c r="C10" s="71"/>
      <c r="D10" s="70"/>
      <c r="E10" s="72" t="e">
        <f>VLOOKUP(B10,'коначна табела'!A9:B73,2,FALSE)</f>
        <v>#N/A</v>
      </c>
      <c r="F10" s="70" t="e">
        <f>VLOOKUP(B10,'коначна табела'!A9:N73,14,FALSE)</f>
        <v>#N/A</v>
      </c>
      <c r="G10" s="110" t="s">
        <v>193</v>
      </c>
      <c r="H10" s="70" t="e">
        <f>VLOOKUP(B10,'коначна табела'!A9:K73,11,FALSE)</f>
        <v>#N/A</v>
      </c>
      <c r="I10" s="74" t="s">
        <v>194</v>
      </c>
      <c r="J10" s="75" t="e">
        <f>VLOOKUP(B10,'коначна табела'!A9:Q73,17,FALSE)</f>
        <v>#N/A</v>
      </c>
      <c r="K10" s="69"/>
      <c r="L10" s="70" t="e">
        <f>VLOOKUP(B10,'коначна табела'!A9:F73,6,FALSE)</f>
        <v>#N/A</v>
      </c>
      <c r="M10" s="76"/>
      <c r="N10" s="70" t="e">
        <f>VLOOKUP(B10,'коначна табела'!A9:Z73,26,FALSE)</f>
        <v>#N/A</v>
      </c>
      <c r="O10" s="62"/>
      <c r="P10" s="70" t="e">
        <f>VLOOKUP(B10,'коначна табела'!A9:AC71,29,FALSE)</f>
        <v>#N/A</v>
      </c>
      <c r="Q10" s="70" t="e">
        <f>VLOOKUP(B10,'коначна табела'!A9:AD71,30,FALSE)</f>
        <v>#N/A</v>
      </c>
    </row>
    <row r="11" spans="1:17" ht="12.75">
      <c r="A11" s="77">
        <v>2</v>
      </c>
      <c r="B11" s="105"/>
      <c r="C11" s="71"/>
      <c r="D11" s="70"/>
      <c r="E11" s="72" t="e">
        <f>VLOOKUP(B11,'коначна табела'!A9:B71,2,FALSE)</f>
        <v>#N/A</v>
      </c>
      <c r="F11" s="70" t="e">
        <f>VLOOKUP(B11,'коначна табела'!A9:N71,14,FALSE)</f>
        <v>#N/A</v>
      </c>
      <c r="G11" s="110" t="s">
        <v>193</v>
      </c>
      <c r="H11" s="70" t="e">
        <f>VLOOKUP(B11,'коначна табела'!A9:K71,11,FALSE)</f>
        <v>#N/A</v>
      </c>
      <c r="I11" s="74" t="s">
        <v>194</v>
      </c>
      <c r="J11" s="75" t="e">
        <f>VLOOKUP(B11,'коначна табела'!A9:Q71,17,FALSE)</f>
        <v>#N/A</v>
      </c>
      <c r="K11" s="69"/>
      <c r="L11" s="70" t="e">
        <f>VLOOKUP(B11,'коначна табела'!A9:F71,6,FALSE)</f>
        <v>#N/A</v>
      </c>
      <c r="M11" s="73"/>
      <c r="N11" s="70" t="e">
        <f>VLOOKUP(B11,'коначна табела'!A9:Z71,26,FALSE)</f>
        <v>#N/A</v>
      </c>
      <c r="O11" s="62"/>
      <c r="P11" s="70" t="e">
        <f>VLOOKUP(B11,'коначна табела'!A9:AC71,29,FALSE)</f>
        <v>#N/A</v>
      </c>
      <c r="Q11" s="70" t="e">
        <f>VLOOKUP(B11,'коначна табела'!A9:AD71,30,FALSE)</f>
        <v>#N/A</v>
      </c>
    </row>
    <row r="12" spans="1:17" ht="12.75">
      <c r="A12" s="69">
        <v>3</v>
      </c>
      <c r="B12" s="105"/>
      <c r="C12" s="71"/>
      <c r="D12" s="70"/>
      <c r="E12" s="72" t="e">
        <f>VLOOKUP(B12,'коначна табела'!A9:B71,2,FALSE)</f>
        <v>#N/A</v>
      </c>
      <c r="F12" s="70" t="e">
        <f>VLOOKUP(B12,'коначна табела'!A9:N71,14,FALSE)</f>
        <v>#N/A</v>
      </c>
      <c r="G12" s="110" t="s">
        <v>193</v>
      </c>
      <c r="H12" s="70" t="e">
        <f>VLOOKUP(B12,'коначна табела'!A9:K71,11,FALSE)</f>
        <v>#N/A</v>
      </c>
      <c r="I12" s="74" t="s">
        <v>194</v>
      </c>
      <c r="J12" s="75" t="e">
        <f>VLOOKUP(B12,'коначна табела'!A9:Q71,17,FALSE)</f>
        <v>#N/A</v>
      </c>
      <c r="K12" s="69"/>
      <c r="L12" s="70" t="e">
        <f>VLOOKUP(B12,'коначна табела'!A9:F71,6,FALSE)</f>
        <v>#N/A</v>
      </c>
      <c r="M12" s="73"/>
      <c r="N12" s="70" t="e">
        <f>VLOOKUP(B12,'коначна табела'!A9:Z71,26,FALSE)</f>
        <v>#N/A</v>
      </c>
      <c r="O12" s="62"/>
      <c r="P12" s="70" t="e">
        <f>VLOOKUP(B12,'коначна табела'!A9:AC71,29,FALSE)</f>
        <v>#N/A</v>
      </c>
      <c r="Q12" s="70" t="e">
        <f>VLOOKUP(B12,'коначна табела'!A9:AD71,30,FALSE)</f>
        <v>#N/A</v>
      </c>
    </row>
    <row r="13" spans="1:17" ht="12.75">
      <c r="A13" s="69">
        <v>4</v>
      </c>
      <c r="B13" s="105"/>
      <c r="C13" s="71"/>
      <c r="D13" s="70"/>
      <c r="E13" s="72" t="e">
        <f>VLOOKUP(B13,'коначна табела'!A9:B71,2,FALSE)</f>
        <v>#N/A</v>
      </c>
      <c r="F13" s="70" t="e">
        <f>VLOOKUP(B13,'коначна табела'!A9:N71,14,FALSE)</f>
        <v>#N/A</v>
      </c>
      <c r="G13" s="110" t="s">
        <v>193</v>
      </c>
      <c r="H13" s="70" t="e">
        <f>VLOOKUP(B13,'коначна табела'!A9:K71,11,FALSE)</f>
        <v>#N/A</v>
      </c>
      <c r="I13" s="74" t="s">
        <v>194</v>
      </c>
      <c r="J13" s="75" t="e">
        <f>VLOOKUP(B13,'коначна табела'!A9:Q71,17,FALSE)</f>
        <v>#N/A</v>
      </c>
      <c r="K13" s="69"/>
      <c r="L13" s="70" t="e">
        <f>VLOOKUP(B13,'коначна табела'!A9:F71,6,FALSE)</f>
        <v>#N/A</v>
      </c>
      <c r="M13" s="73"/>
      <c r="N13" s="70" t="e">
        <f>VLOOKUP(B13,'коначна табела'!A9:Z71,26,FALSE)</f>
        <v>#N/A</v>
      </c>
      <c r="O13" s="62"/>
      <c r="P13" s="70" t="e">
        <f>VLOOKUP(B13,'коначна табела'!A9:AC71,29,FALSE)</f>
        <v>#N/A</v>
      </c>
      <c r="Q13" s="70" t="e">
        <f>VLOOKUP(B13,'коначна табела'!A9:AD71,30,FALSE)</f>
        <v>#N/A</v>
      </c>
    </row>
    <row r="14" spans="1:17" ht="12.75">
      <c r="A14" s="77">
        <v>5</v>
      </c>
      <c r="B14" s="105"/>
      <c r="C14" s="70"/>
      <c r="D14" s="70"/>
      <c r="E14" s="72" t="e">
        <f>VLOOKUP(B14,'коначна табела'!A9:B71,2,FALSE)</f>
        <v>#N/A</v>
      </c>
      <c r="F14" s="70" t="e">
        <f>VLOOKUP(B14,'коначна табела'!A9:N71,14,FALSE)</f>
        <v>#N/A</v>
      </c>
      <c r="G14" s="110" t="s">
        <v>193</v>
      </c>
      <c r="H14" s="70" t="e">
        <f>VLOOKUP(B14,'коначна табела'!A9:K71,11,FALSE)</f>
        <v>#N/A</v>
      </c>
      <c r="I14" s="74" t="s">
        <v>194</v>
      </c>
      <c r="J14" s="75" t="e">
        <f>VLOOKUP(B14,'коначна табела'!A9:Q71,17,FALSE)</f>
        <v>#N/A</v>
      </c>
      <c r="K14" s="69"/>
      <c r="L14" s="70" t="e">
        <f>VLOOKUP(B14,'коначна табела'!A9:F71,6,FALSE)</f>
        <v>#N/A</v>
      </c>
      <c r="M14" s="73"/>
      <c r="N14" s="70" t="e">
        <f>VLOOKUP(B14,'коначна табела'!A9:Z71,26,FALSE)</f>
        <v>#N/A</v>
      </c>
      <c r="O14" s="62"/>
      <c r="P14" s="70" t="e">
        <f>VLOOKUP(B14,'коначна табела'!A9:AC72,29,FALSE)</f>
        <v>#N/A</v>
      </c>
      <c r="Q14" s="70" t="e">
        <f>VLOOKUP(B14,'коначна табела'!A9:AD71,30,FALSE)</f>
        <v>#N/A</v>
      </c>
    </row>
    <row r="15" spans="1:17" ht="12.75">
      <c r="A15" s="69">
        <v>6</v>
      </c>
      <c r="B15" s="105"/>
      <c r="C15" s="70"/>
      <c r="D15" s="70"/>
      <c r="E15" s="72" t="e">
        <f>VLOOKUP(B15,'коначна табела'!A9:B71,2,FALSE)</f>
        <v>#N/A</v>
      </c>
      <c r="F15" s="70" t="e">
        <f>VLOOKUP(B15,'коначна табела'!A9:N71,14,FALSE)</f>
        <v>#N/A</v>
      </c>
      <c r="G15" s="110" t="s">
        <v>193</v>
      </c>
      <c r="H15" s="70" t="e">
        <f>VLOOKUP(B15,'коначна табела'!A9:K71,11,FALSE)</f>
        <v>#N/A</v>
      </c>
      <c r="I15" s="74" t="s">
        <v>194</v>
      </c>
      <c r="J15" s="75" t="e">
        <f>VLOOKUP(B15,'коначна табела'!A9:Q71,17,FALSE)</f>
        <v>#N/A</v>
      </c>
      <c r="K15" s="69"/>
      <c r="L15" s="70" t="e">
        <f>VLOOKUP(B15,'коначна табела'!A9:F71,6,FALSE)</f>
        <v>#N/A</v>
      </c>
      <c r="M15" s="73"/>
      <c r="N15" s="70" t="e">
        <f>VLOOKUP(B15,'коначна табела'!A9:Z71,26,FALSE)</f>
        <v>#N/A</v>
      </c>
      <c r="O15" s="62"/>
      <c r="P15" s="70" t="e">
        <f>VLOOKUP(B15,'коначна табела'!A9:AC71,29,FALSE)</f>
        <v>#N/A</v>
      </c>
      <c r="Q15" s="70" t="e">
        <f>VLOOKUP(B15,'коначна табела'!A9:AD71,30,FALSE)</f>
        <v>#N/A</v>
      </c>
    </row>
    <row r="16" spans="1:17" ht="12.75">
      <c r="A16" s="77">
        <v>7</v>
      </c>
      <c r="B16" s="105"/>
      <c r="C16" s="70"/>
      <c r="D16" s="70"/>
      <c r="E16" s="72" t="e">
        <f>VLOOKUP(B16,'коначна табела'!A9:B71,2,FALSE)</f>
        <v>#N/A</v>
      </c>
      <c r="F16" s="70" t="e">
        <f>VLOOKUP(B16,'коначна табела'!A9:N71,14,FALSE)</f>
        <v>#N/A</v>
      </c>
      <c r="G16" s="110" t="s">
        <v>193</v>
      </c>
      <c r="H16" s="70" t="e">
        <f>VLOOKUP(B16,'коначна табела'!A9:K71,11,FALSE)</f>
        <v>#N/A</v>
      </c>
      <c r="I16" s="74" t="s">
        <v>194</v>
      </c>
      <c r="J16" s="75" t="e">
        <f>VLOOKUP(B16,'коначна табела'!A9:Q71,17,FALSE)</f>
        <v>#N/A</v>
      </c>
      <c r="K16" s="69"/>
      <c r="L16" s="70" t="e">
        <f>VLOOKUP(B16,'коначна табела'!A9:F71,6,FALSE)</f>
        <v>#N/A</v>
      </c>
      <c r="M16" s="73"/>
      <c r="N16" s="70" t="e">
        <f>VLOOKUP(B16,'коначна табела'!A9:Z71,26,FALSE)</f>
        <v>#N/A</v>
      </c>
      <c r="O16" s="62"/>
      <c r="P16" s="70" t="e">
        <f>VLOOKUP(B16,'коначна табела'!A9:AC71,29,FALSE)</f>
        <v>#N/A</v>
      </c>
      <c r="Q16" s="70" t="e">
        <f>VLOOKUP(B16,'коначна табела'!A9:AD71,30,FALSE)</f>
        <v>#N/A</v>
      </c>
    </row>
    <row r="17" spans="1:17" ht="12.75">
      <c r="A17" s="69">
        <v>8</v>
      </c>
      <c r="B17" s="105"/>
      <c r="C17" s="70"/>
      <c r="D17" s="66"/>
      <c r="E17" s="72" t="e">
        <f>VLOOKUP(B17,'коначна табела'!A9:B71,2,FALSE)</f>
        <v>#N/A</v>
      </c>
      <c r="F17" s="70" t="e">
        <f>VLOOKUP(B17,'коначна табела'!A9:N71,14,FALSE)</f>
        <v>#N/A</v>
      </c>
      <c r="G17" s="110" t="s">
        <v>193</v>
      </c>
      <c r="H17" s="70" t="e">
        <f>VLOOKUP(B17,'коначна табела'!A9:K71,11,FALSE)</f>
        <v>#N/A</v>
      </c>
      <c r="I17" s="74" t="s">
        <v>194</v>
      </c>
      <c r="J17" s="75" t="e">
        <f>VLOOKUP(B17,'коначна табела'!A9:Q71,17,FALSE)</f>
        <v>#N/A</v>
      </c>
      <c r="K17" s="69"/>
      <c r="L17" s="70" t="e">
        <f>VLOOKUP(B17,'коначна табела'!A9:F71,6,FALSE)</f>
        <v>#N/A</v>
      </c>
      <c r="M17" s="73"/>
      <c r="N17" s="70" t="e">
        <f>VLOOKUP(B17,'коначна табела'!A9:Z71,26,FALSE)</f>
        <v>#N/A</v>
      </c>
      <c r="O17" s="62"/>
      <c r="P17" s="70" t="e">
        <f>VLOOKUP(B17,'коначна табела'!A9:AC71,29,FALSE)</f>
        <v>#N/A</v>
      </c>
      <c r="Q17" s="70" t="e">
        <f>VLOOKUP(B17,'коначна табела'!A9:AD71,30,FALSE)</f>
        <v>#N/A</v>
      </c>
    </row>
    <row r="18" spans="1:17" ht="12.75">
      <c r="A18" s="69">
        <v>9</v>
      </c>
      <c r="B18" s="105"/>
      <c r="C18" s="70"/>
      <c r="D18" s="70"/>
      <c r="E18" s="72" t="e">
        <f>VLOOKUP(B18,'коначна табела'!A9:B71,2,FALSE)</f>
        <v>#N/A</v>
      </c>
      <c r="F18" s="70" t="e">
        <f>VLOOKUP(B18,'коначна табела'!A9:N71,14,FALSE)</f>
        <v>#N/A</v>
      </c>
      <c r="G18" s="110" t="s">
        <v>193</v>
      </c>
      <c r="H18" s="70" t="e">
        <f>VLOOKUP(B18,'коначна табела'!A9:K71,11,FALSE)</f>
        <v>#N/A</v>
      </c>
      <c r="I18" s="74" t="s">
        <v>194</v>
      </c>
      <c r="J18" s="75" t="e">
        <f>VLOOKUP(B18,'коначна табела'!A9:Q71,17,FALSE)</f>
        <v>#N/A</v>
      </c>
      <c r="K18" s="69"/>
      <c r="L18" s="70" t="e">
        <f>VLOOKUP(B18,'коначна табела'!A9:F71,6,FALSE)</f>
        <v>#N/A</v>
      </c>
      <c r="M18" s="73"/>
      <c r="N18" s="70" t="e">
        <f>VLOOKUP(B18,'коначна табела'!A9:Z71,26,FALSE)</f>
        <v>#N/A</v>
      </c>
      <c r="O18" s="62"/>
      <c r="P18" s="70" t="e">
        <f>VLOOKUP(B18,'коначна табела'!A9:AC71,29,FALSE)</f>
        <v>#N/A</v>
      </c>
      <c r="Q18" s="70" t="e">
        <f>VLOOKUP(B18,'коначна табела'!A9:AD71,30,FALSE)</f>
        <v>#N/A</v>
      </c>
    </row>
    <row r="19" spans="1:17" ht="12.75">
      <c r="A19" s="77">
        <v>10</v>
      </c>
      <c r="B19" s="105"/>
      <c r="C19" s="70"/>
      <c r="D19" s="70"/>
      <c r="E19" s="72" t="e">
        <f>VLOOKUP(B19,'коначна табела'!A9:B73,2,FALSE)</f>
        <v>#N/A</v>
      </c>
      <c r="F19" s="70" t="e">
        <f>VLOOKUP(B19,'коначна табела'!A9:N73,14,FALSE)</f>
        <v>#N/A</v>
      </c>
      <c r="G19" s="110" t="s">
        <v>193</v>
      </c>
      <c r="H19" s="70" t="e">
        <f>VLOOKUP(B19,'коначна табела'!A9:K73,11,FALSE)</f>
        <v>#N/A</v>
      </c>
      <c r="I19" s="74" t="s">
        <v>194</v>
      </c>
      <c r="J19" s="75" t="e">
        <f>VLOOKUP(B19,'коначна табела'!A9:Q73,17,FALSE)</f>
        <v>#N/A</v>
      </c>
      <c r="K19" s="69"/>
      <c r="L19" s="70" t="e">
        <f>VLOOKUP(B19,'коначна табела'!A9:F73,6,FALSE)</f>
        <v>#N/A</v>
      </c>
      <c r="M19" s="73"/>
      <c r="N19" s="70" t="e">
        <f>VLOOKUP(B19,'коначна табела'!A9:Z73,26,FALSE)</f>
        <v>#N/A</v>
      </c>
      <c r="O19" s="108"/>
      <c r="P19" s="70" t="e">
        <f>VLOOKUP(B19,'коначна табела'!A9:AC73,29,FALSE)</f>
        <v>#N/A</v>
      </c>
      <c r="Q19" s="70" t="e">
        <f>VLOOKUP(B19,'коначна табела'!A9:AD73,30,FALSE)</f>
        <v>#N/A</v>
      </c>
    </row>
    <row r="20" spans="1:17" ht="12.75">
      <c r="A20" s="69">
        <v>11</v>
      </c>
      <c r="B20" s="105"/>
      <c r="C20" s="70"/>
      <c r="D20" s="70"/>
      <c r="E20" s="72" t="e">
        <f>VLOOKUP(B20,'коначна табела'!A9:B73,2,FALSE)</f>
        <v>#N/A</v>
      </c>
      <c r="F20" s="70" t="e">
        <f>VLOOKUP(B20,'коначна табела'!A9:N73,14,FALSE)</f>
        <v>#N/A</v>
      </c>
      <c r="G20" s="110" t="s">
        <v>193</v>
      </c>
      <c r="H20" s="70" t="e">
        <f>VLOOKUP(B20,'коначна табела'!A9:K73,11,FALSE)</f>
        <v>#N/A</v>
      </c>
      <c r="I20" s="74" t="s">
        <v>194</v>
      </c>
      <c r="J20" s="75" t="e">
        <f>VLOOKUP(B20,'коначна табела'!A9:Q73,17,FALSE)</f>
        <v>#N/A</v>
      </c>
      <c r="K20" s="69"/>
      <c r="L20" s="70" t="e">
        <f>VLOOKUP(B20,'коначна табела'!A9:F73,6,FALSE)</f>
        <v>#N/A</v>
      </c>
      <c r="M20" s="73"/>
      <c r="N20" s="70" t="e">
        <f>VLOOKUP(B20,'коначна табела'!A9:Z73,26,FALSE)</f>
        <v>#N/A</v>
      </c>
      <c r="O20" s="108"/>
      <c r="P20" s="70" t="e">
        <f>VLOOKUP(B20,'коначна табела'!A9:AC73,29,FALSE)</f>
        <v>#N/A</v>
      </c>
      <c r="Q20" s="70" t="e">
        <f>VLOOKUP(B20,'коначна табела'!A9:AD73,30,FALSE)</f>
        <v>#N/A</v>
      </c>
    </row>
    <row r="21" spans="1:17" ht="12.75">
      <c r="A21" s="77">
        <v>12</v>
      </c>
      <c r="B21" s="105"/>
      <c r="C21" s="70"/>
      <c r="D21" s="70"/>
      <c r="E21" s="72" t="e">
        <f>VLOOKUP(B21,'коначна табела'!A9:B71,2,FALSE)</f>
        <v>#N/A</v>
      </c>
      <c r="F21" s="70" t="e">
        <f>VLOOKUP(B21,'коначна табела'!A9:N71,14,FALSE)</f>
        <v>#N/A</v>
      </c>
      <c r="G21" s="110" t="s">
        <v>193</v>
      </c>
      <c r="H21" s="70" t="e">
        <f>VLOOKUP(B21,'коначна табела'!A9:K71,11,FALSE)</f>
        <v>#N/A</v>
      </c>
      <c r="I21" s="74" t="s">
        <v>194</v>
      </c>
      <c r="J21" s="75" t="e">
        <f>VLOOKUP(B21,'коначна табела'!A9:Q71,17,FALSE)</f>
        <v>#N/A</v>
      </c>
      <c r="K21" s="69"/>
      <c r="L21" s="70" t="e">
        <f>VLOOKUP(B21,'коначна табела'!A9:F71,6,FALSE)</f>
        <v>#N/A</v>
      </c>
      <c r="M21" s="73"/>
      <c r="N21" s="70" t="e">
        <f>VLOOKUP(B21,'коначна табела'!A9:Z71,26,FALSE)</f>
        <v>#N/A</v>
      </c>
      <c r="O21" s="108"/>
      <c r="P21" s="70" t="e">
        <f>VLOOKUP(B21,'коначна табела'!A9:AC71,29,FALSE)</f>
        <v>#N/A</v>
      </c>
      <c r="Q21" s="70" t="e">
        <f>VLOOKUP(B21,'коначна табела'!A9:AD71,30,FALSE)</f>
        <v>#N/A</v>
      </c>
    </row>
    <row r="22" spans="1:17" ht="12.75">
      <c r="A22" s="69">
        <v>13</v>
      </c>
      <c r="B22" s="105"/>
      <c r="C22" s="70"/>
      <c r="D22" s="70"/>
      <c r="E22" s="72" t="e">
        <f>VLOOKUP(B22,'коначна табела'!A9:B71,2,FALSE)</f>
        <v>#N/A</v>
      </c>
      <c r="F22" s="70" t="e">
        <f>VLOOKUP(B22,'коначна табела'!A9:N71,14,FALSE)</f>
        <v>#N/A</v>
      </c>
      <c r="G22" s="110" t="s">
        <v>193</v>
      </c>
      <c r="H22" s="70" t="e">
        <f>VLOOKUP(B22,'коначна табела'!A9:K71,11,FALSE)</f>
        <v>#N/A</v>
      </c>
      <c r="I22" s="74" t="s">
        <v>194</v>
      </c>
      <c r="J22" s="75" t="e">
        <f>VLOOKUP(B22,'коначна табела'!A9:Q71,17,FALSE)</f>
        <v>#N/A</v>
      </c>
      <c r="K22" s="69"/>
      <c r="L22" s="70" t="e">
        <f>VLOOKUP(B22,'коначна табела'!A9:F71,6,FALSE)</f>
        <v>#N/A</v>
      </c>
      <c r="M22" s="73"/>
      <c r="N22" s="70" t="e">
        <f>VLOOKUP(B22,'коначна табела'!A9:Z71,26,FALSE)</f>
        <v>#N/A</v>
      </c>
      <c r="O22" s="108"/>
      <c r="P22" s="70" t="e">
        <f>VLOOKUP(B22,'коначна табела'!A9:AC71,29,FALSE)</f>
        <v>#N/A</v>
      </c>
      <c r="Q22" s="70" t="e">
        <f>VLOOKUP(B22,'коначна табела'!A9:AD71,30,FALSE)</f>
        <v>#N/A</v>
      </c>
    </row>
    <row r="23" spans="1:17" ht="12.75">
      <c r="A23" s="77">
        <v>14</v>
      </c>
      <c r="B23" s="106"/>
      <c r="C23" s="66"/>
      <c r="D23" s="70"/>
      <c r="E23" s="72" t="e">
        <f>VLOOKUP(B23,'коначна табела'!A9:B71,2,FALSE)</f>
        <v>#N/A</v>
      </c>
      <c r="F23" s="70" t="e">
        <f>VLOOKUP(B23,'коначна табела'!A10:N71,14,FALSE)</f>
        <v>#N/A</v>
      </c>
      <c r="G23" s="110" t="s">
        <v>193</v>
      </c>
      <c r="H23" s="70" t="e">
        <f>VLOOKUP(B23,'коначна табела'!A9:K71,11,FALSE)</f>
        <v>#N/A</v>
      </c>
      <c r="I23" s="74" t="s">
        <v>194</v>
      </c>
      <c r="J23" s="75" t="e">
        <f>VLOOKUP(B23,'коначна табела'!A9:Q71,17,FALSE)</f>
        <v>#N/A</v>
      </c>
      <c r="K23" s="69"/>
      <c r="L23" s="70" t="e">
        <f>VLOOKUP(B23,'коначна табела'!A9:F71,6,FALSE)</f>
        <v>#N/A</v>
      </c>
      <c r="M23" s="73"/>
      <c r="N23" s="70" t="e">
        <f>VLOOKUP(B23,'коначна табела'!A10:Z72,26,FALSE)</f>
        <v>#N/A</v>
      </c>
      <c r="O23" s="108"/>
      <c r="P23" s="70" t="e">
        <f>VLOOKUP(B23,'коначна табела'!A10:AC72,29,FALSE)</f>
        <v>#N/A</v>
      </c>
      <c r="Q23" s="70" t="e">
        <f>VLOOKUP(B23,'коначна табела'!A10:AD72,30,FALSE)</f>
        <v>#N/A</v>
      </c>
    </row>
    <row r="24" spans="1:17" ht="12.75">
      <c r="A24" s="69">
        <v>15</v>
      </c>
      <c r="B24" s="105"/>
      <c r="C24" s="70"/>
      <c r="D24" s="66"/>
      <c r="E24" s="72" t="e">
        <f>VLOOKUP(B24,'коначна табела'!A9:B71,2,FALSE)</f>
        <v>#N/A</v>
      </c>
      <c r="F24" s="70" t="e">
        <f>VLOOKUP(B24,'коначна табела'!A11:N72,14,FALSE)</f>
        <v>#N/A</v>
      </c>
      <c r="G24" s="110" t="s">
        <v>193</v>
      </c>
      <c r="H24" s="70" t="e">
        <f>VLOOKUP(B24,'коначна табела'!A10:K72,11,FALSE)</f>
        <v>#N/A</v>
      </c>
      <c r="I24" s="74" t="s">
        <v>194</v>
      </c>
      <c r="J24" s="75" t="e">
        <f>VLOOKUP(B24,'коначна табела'!A10:Q72,17,FALSE)</f>
        <v>#N/A</v>
      </c>
      <c r="K24" s="69"/>
      <c r="L24" s="70" t="e">
        <f>VLOOKUP(B24,'коначна табела'!A10:F72,6,FALSE)</f>
        <v>#N/A</v>
      </c>
      <c r="M24" s="73"/>
      <c r="N24" s="70" t="e">
        <f>VLOOKUP(B24,'коначна табела'!A11:Z72,26,FALSE)</f>
        <v>#N/A</v>
      </c>
      <c r="O24" s="108"/>
      <c r="P24" s="70" t="e">
        <f>VLOOKUP(B24,'коначна табела'!A11:AC72,29,FALSE)</f>
        <v>#N/A</v>
      </c>
      <c r="Q24" s="70" t="e">
        <f>VLOOKUP(B24,'коначна табела'!A11:AD72,30,FALSE)</f>
        <v>#N/A</v>
      </c>
    </row>
    <row r="25" spans="1:17" ht="12.75">
      <c r="A25" s="77">
        <v>16</v>
      </c>
      <c r="B25" s="105"/>
      <c r="C25" s="70"/>
      <c r="D25" s="70"/>
      <c r="E25" s="72" t="e">
        <f>VLOOKUP(B25,'коначна табела'!A9:B71,2,FALSE)</f>
        <v>#N/A</v>
      </c>
      <c r="F25" s="70" t="e">
        <f>VLOOKUP(B25,'коначна табела'!A12:N72,14,FALSE)</f>
        <v>#N/A</v>
      </c>
      <c r="G25" s="110" t="s">
        <v>193</v>
      </c>
      <c r="H25" s="70" t="e">
        <f>VLOOKUP(B25,'коначна табела'!A11:K72,11,FALSE)</f>
        <v>#N/A</v>
      </c>
      <c r="I25" s="74" t="s">
        <v>194</v>
      </c>
      <c r="J25" s="75" t="e">
        <f>VLOOKUP(B25,'коначна табела'!A11:Q72,17,FALSE)</f>
        <v>#N/A</v>
      </c>
      <c r="K25" s="69"/>
      <c r="L25" s="70" t="e">
        <f>VLOOKUP(B25,'коначна табела'!A11:F72,6,FALSE)</f>
        <v>#N/A</v>
      </c>
      <c r="M25" s="73"/>
      <c r="N25" s="70" t="e">
        <f>VLOOKUP(B25,'коначна табела'!A12:Z73,26,FALSE)</f>
        <v>#N/A</v>
      </c>
      <c r="O25" s="108"/>
      <c r="P25" s="70" t="e">
        <f>VLOOKUP(B25,'коначна табела'!A12:AC73,29,FALSE)</f>
        <v>#N/A</v>
      </c>
      <c r="Q25" s="70" t="e">
        <f>VLOOKUP(B25,'коначна табела'!A12:AD73,30,FALSE)</f>
        <v>#N/A</v>
      </c>
    </row>
    <row r="26" spans="1:17" ht="12.75">
      <c r="A26" s="69">
        <v>17</v>
      </c>
      <c r="B26" s="105"/>
      <c r="C26" s="70"/>
      <c r="D26" s="70"/>
      <c r="E26" s="72" t="e">
        <f>VLOOKUP(B26,'коначна табела'!A9:B71,2,FALSE)</f>
        <v>#N/A</v>
      </c>
      <c r="F26" s="70" t="e">
        <f>VLOOKUP(B26,'коначна табела'!A13:N73,14,FALSE)</f>
        <v>#N/A</v>
      </c>
      <c r="G26" s="110" t="s">
        <v>193</v>
      </c>
      <c r="H26" s="70" t="e">
        <f>VLOOKUP(B26,'коначна табела'!A12:K73,11,FALSE)</f>
        <v>#N/A</v>
      </c>
      <c r="I26" s="74" t="s">
        <v>194</v>
      </c>
      <c r="J26" s="75" t="e">
        <f>VLOOKUP(B26,'коначна табела'!A12:Q73,17,FALSE)</f>
        <v>#N/A</v>
      </c>
      <c r="K26" s="69"/>
      <c r="L26" s="70" t="e">
        <f>VLOOKUP(B26,'коначна табела'!A12:F73,6,FALSE)</f>
        <v>#N/A</v>
      </c>
      <c r="M26" s="73"/>
      <c r="N26" s="70" t="e">
        <f>VLOOKUP(B26,'коначна табела'!A13:Z74,26,FALSE)</f>
        <v>#N/A</v>
      </c>
      <c r="O26" s="108"/>
      <c r="P26" s="70" t="e">
        <f>VLOOKUP(B26,'коначна табела'!A13:AC74,29,FALSE)</f>
        <v>#N/A</v>
      </c>
      <c r="Q26" s="70" t="e">
        <f>VLOOKUP(B26,'коначна табела'!A13:AD74,30,FALSE)</f>
        <v>#N/A</v>
      </c>
    </row>
    <row r="27" spans="1:17" ht="12.75">
      <c r="A27" s="77">
        <v>18</v>
      </c>
      <c r="B27" s="105"/>
      <c r="C27" s="70"/>
      <c r="D27" s="70"/>
      <c r="E27" s="72" t="e">
        <f>VLOOKUP(B27,'коначна табела'!A9:B71,2,FALSE)</f>
        <v>#N/A</v>
      </c>
      <c r="F27" s="70" t="e">
        <f>VLOOKUP(B27,'коначна табела'!A9:N71,14,FALSE)</f>
        <v>#N/A</v>
      </c>
      <c r="G27" s="110" t="s">
        <v>193</v>
      </c>
      <c r="H27" s="70" t="e">
        <f>VLOOKUP(B27,'коначна табела'!A9:K71,11,FALSE)</f>
        <v>#N/A</v>
      </c>
      <c r="I27" s="74" t="s">
        <v>194</v>
      </c>
      <c r="J27" s="75" t="e">
        <f>VLOOKUP(B27,'коначна табела'!A9:Q71,17,FALSE)</f>
        <v>#N/A</v>
      </c>
      <c r="K27" s="69"/>
      <c r="L27" s="70" t="e">
        <f>VLOOKUP(B27,'коначна табела'!A9:F71,6,FALSE)</f>
        <v>#N/A</v>
      </c>
      <c r="M27" s="73"/>
      <c r="N27" s="70" t="e">
        <f>VLOOKUP(B27,'коначна табела'!A9:Z71,26,FALSE)</f>
        <v>#N/A</v>
      </c>
      <c r="O27" s="108"/>
      <c r="P27" s="70" t="e">
        <f>VLOOKUP(B27,'коначна табела'!A9:AC71,29,FALSE)</f>
        <v>#N/A</v>
      </c>
      <c r="Q27" s="70" t="e">
        <f>VLOOKUP(B27,'коначна табела'!A9:AD71,30,FALSE)</f>
        <v>#N/A</v>
      </c>
    </row>
    <row r="28" spans="1:17" ht="12.75">
      <c r="A28" s="69">
        <v>19</v>
      </c>
      <c r="B28" s="105"/>
      <c r="C28" s="70"/>
      <c r="D28" s="70"/>
      <c r="E28" s="72" t="e">
        <f>VLOOKUP(B28,'коначна табела'!A9:B71,2,FALSE)</f>
        <v>#N/A</v>
      </c>
      <c r="F28" s="70" t="e">
        <f>VLOOKUP(B28,'коначна табела'!A9:N71,14,FALSE)</f>
        <v>#N/A</v>
      </c>
      <c r="G28" s="110" t="s">
        <v>193</v>
      </c>
      <c r="H28" s="70" t="e">
        <f>VLOOKUP(B28,'коначна табела'!A9:K71,11,FALSE)</f>
        <v>#N/A</v>
      </c>
      <c r="I28" s="74" t="s">
        <v>194</v>
      </c>
      <c r="J28" s="75" t="e">
        <f>VLOOKUP(B28,'коначна табела'!A9:Q71,17,FALSE)</f>
        <v>#N/A</v>
      </c>
      <c r="K28" s="69"/>
      <c r="L28" s="70" t="e">
        <f>VLOOKUP(B28,'коначна табела'!A9:F71,6,FALSE)</f>
        <v>#N/A</v>
      </c>
      <c r="M28" s="73"/>
      <c r="N28" s="70" t="e">
        <f>VLOOKUP(B28,'коначна табела'!A9:Z71,26,FALSE)</f>
        <v>#N/A</v>
      </c>
      <c r="O28" s="108"/>
      <c r="P28" s="70" t="e">
        <f>VLOOKUP(B28,'коначна табела'!A9:AC71,29,FALSE)</f>
        <v>#N/A</v>
      </c>
      <c r="Q28" s="70" t="e">
        <f>VLOOKUP(B28,'коначна табела'!A9:AD71,30,FALSE)</f>
        <v>#N/A</v>
      </c>
    </row>
    <row r="29" spans="1:17" ht="12.75">
      <c r="A29" s="77">
        <v>20</v>
      </c>
      <c r="B29" s="105"/>
      <c r="C29" s="70"/>
      <c r="D29" s="70"/>
      <c r="E29" s="72" t="e">
        <f>VLOOKUP(B29,'коначна табела'!A9:B71,2,FALSE)</f>
        <v>#N/A</v>
      </c>
      <c r="F29" s="70" t="e">
        <f>VLOOKUP(B29,'коначна табела'!A9:N71,14,FALSE)</f>
        <v>#N/A</v>
      </c>
      <c r="G29" s="110" t="s">
        <v>193</v>
      </c>
      <c r="H29" s="70" t="e">
        <f>VLOOKUP(B29,'коначна табела'!A9:K71,11,FALSE)</f>
        <v>#N/A</v>
      </c>
      <c r="I29" s="74" t="s">
        <v>194</v>
      </c>
      <c r="J29" s="75" t="e">
        <f>VLOOKUP(B29,'коначна табела'!A9:Q71,17,FALSE)</f>
        <v>#N/A</v>
      </c>
      <c r="K29" s="69"/>
      <c r="L29" s="70" t="e">
        <f>VLOOKUP(B29,'коначна табела'!A9:F71,6,FALSE)</f>
        <v>#N/A</v>
      </c>
      <c r="M29" s="73"/>
      <c r="N29" s="70" t="e">
        <f>VLOOKUP(B29,'коначна табела'!A9:Z71,26,FALSE)</f>
        <v>#N/A</v>
      </c>
      <c r="O29" s="108"/>
      <c r="P29" s="70" t="e">
        <f>VLOOKUP(B29,'коначна табела'!A9:AC71,29,FALSE)</f>
        <v>#N/A</v>
      </c>
      <c r="Q29" s="70" t="e">
        <f>VLOOKUP(B29,'коначна табела'!A9:AD71,30,FALSE)</f>
        <v>#N/A</v>
      </c>
    </row>
    <row r="30" spans="1:17" ht="12.75">
      <c r="A30" s="77">
        <v>21</v>
      </c>
      <c r="B30" s="105"/>
      <c r="C30" s="70"/>
      <c r="D30" s="70"/>
      <c r="E30" s="72" t="e">
        <f>VLOOKUP(B30,'коначна табела'!A9:B71,2,FALSE)</f>
        <v>#N/A</v>
      </c>
      <c r="F30" s="70" t="e">
        <f>VLOOKUP(B30,'коначна табела'!A9:N71,14,FALSE)</f>
        <v>#N/A</v>
      </c>
      <c r="G30" s="110" t="s">
        <v>193</v>
      </c>
      <c r="H30" s="70" t="e">
        <f>VLOOKUP(B30,'коначна табела'!A9:K71,11,FALSE)</f>
        <v>#N/A</v>
      </c>
      <c r="I30" s="74" t="s">
        <v>194</v>
      </c>
      <c r="J30" s="75" t="e">
        <f>VLOOKUP(B30,'коначна табела'!A9:Q71,17,FALSE)</f>
        <v>#N/A</v>
      </c>
      <c r="K30" s="69"/>
      <c r="L30" s="70" t="e">
        <f>VLOOKUP(B30,'коначна табела'!A9:F71,6,FALSE)</f>
        <v>#N/A</v>
      </c>
      <c r="M30" s="73"/>
      <c r="N30" s="70" t="e">
        <f>VLOOKUP(B30,'коначна табела'!A9:Z71,26,FALSE)</f>
        <v>#N/A</v>
      </c>
      <c r="O30" s="108"/>
      <c r="P30" s="70" t="e">
        <f>VLOOKUP(B30,'коначна табела'!A9:AC71,29,FALSE)</f>
        <v>#N/A</v>
      </c>
      <c r="Q30" s="70" t="e">
        <f>VLOOKUP(B30,'коначна табела'!A9:AD71,30,FALSE)</f>
        <v>#N/A</v>
      </c>
    </row>
    <row r="31" spans="1:17" ht="12.75">
      <c r="A31" s="77">
        <v>22</v>
      </c>
      <c r="B31" s="105"/>
      <c r="C31" s="70"/>
      <c r="D31" s="70"/>
      <c r="E31" s="72" t="e">
        <f>VLOOKUP(B31,'коначна табела'!A9:B71,2,FALSE)</f>
        <v>#N/A</v>
      </c>
      <c r="F31" s="70" t="e">
        <f>VLOOKUP(B31,'коначна табела'!A9:N71,14,FALSE)</f>
        <v>#N/A</v>
      </c>
      <c r="G31" s="110" t="s">
        <v>193</v>
      </c>
      <c r="H31" s="70" t="e">
        <f>VLOOKUP(B31,'коначна табела'!A9:K71,11,FALSE)</f>
        <v>#N/A</v>
      </c>
      <c r="I31" s="74" t="s">
        <v>194</v>
      </c>
      <c r="J31" s="75" t="e">
        <f>VLOOKUP(B31,'коначна табела'!A9:Q71,17,FALSE)</f>
        <v>#N/A</v>
      </c>
      <c r="K31" s="69"/>
      <c r="L31" s="70" t="e">
        <f>VLOOKUP(B31,'коначна табела'!A9:F71,6,FALSE)</f>
        <v>#N/A</v>
      </c>
      <c r="M31" s="73"/>
      <c r="N31" s="70" t="e">
        <f>VLOOKUP(B31,'коначна табела'!A9:Z71,26,FALSE)</f>
        <v>#N/A</v>
      </c>
      <c r="O31" s="108"/>
      <c r="P31" s="70" t="e">
        <f>VLOOKUP(B31,'коначна табела'!A9:AC71,29,FALSE)</f>
        <v>#N/A</v>
      </c>
      <c r="Q31" s="70" t="e">
        <f>VLOOKUP(B31,'коначна табела'!A9:AD71,30,FALSE)</f>
        <v>#N/A</v>
      </c>
    </row>
    <row r="32" spans="1:17" ht="12.75">
      <c r="A32" s="77">
        <v>23</v>
      </c>
      <c r="B32" s="105"/>
      <c r="C32" s="70"/>
      <c r="D32" s="70"/>
      <c r="E32" s="72" t="e">
        <f>VLOOKUP(B32,'коначна табела'!A9:B71,2,FALSE)</f>
        <v>#N/A</v>
      </c>
      <c r="F32" s="70" t="e">
        <f>VLOOKUP(B32,'коначна табела'!A9:N71,14,FALSE)</f>
        <v>#N/A</v>
      </c>
      <c r="G32" s="110" t="s">
        <v>193</v>
      </c>
      <c r="H32" s="70" t="e">
        <f>VLOOKUP(B32,'коначна табела'!A9:K71,11,FALSE)</f>
        <v>#N/A</v>
      </c>
      <c r="I32" s="74" t="s">
        <v>194</v>
      </c>
      <c r="J32" s="75" t="e">
        <f>VLOOKUP(B32,'коначна табела'!A9:Q71,17,FALSE)</f>
        <v>#N/A</v>
      </c>
      <c r="K32" s="69"/>
      <c r="L32" s="70" t="e">
        <f>VLOOKUP(B32,'коначна табела'!A9:F71,6,FALSE)</f>
        <v>#N/A</v>
      </c>
      <c r="M32" s="73"/>
      <c r="N32" s="70" t="e">
        <f>VLOOKUP(B32,'коначна табела'!A9:Z71,26,FALSE)</f>
        <v>#N/A</v>
      </c>
      <c r="O32" s="108"/>
      <c r="P32" s="70" t="e">
        <f>VLOOKUP(B32,'коначна табела'!A9:AC71,29,FALSE)</f>
        <v>#N/A</v>
      </c>
      <c r="Q32" s="70" t="e">
        <f>VLOOKUP(B32,'коначна табела'!A9:AD71,30,FALSE)</f>
        <v>#N/A</v>
      </c>
    </row>
    <row r="33" spans="1:17" ht="12.75">
      <c r="A33" s="77">
        <v>24</v>
      </c>
      <c r="B33" s="105"/>
      <c r="C33" s="70"/>
      <c r="D33" s="70"/>
      <c r="E33" s="72" t="e">
        <f>VLOOKUP(B33,'коначна табела'!A9:B71,2,FALSE)</f>
        <v>#N/A</v>
      </c>
      <c r="F33" s="70" t="e">
        <f>VLOOKUP(B33,'коначна табела'!A9:N71,14,FALSE)</f>
        <v>#N/A</v>
      </c>
      <c r="G33" s="110" t="s">
        <v>193</v>
      </c>
      <c r="H33" s="70" t="e">
        <f>VLOOKUP(B33,'коначна табела'!A9:K71,11,FALSE)</f>
        <v>#N/A</v>
      </c>
      <c r="I33" s="74" t="s">
        <v>194</v>
      </c>
      <c r="J33" s="75" t="e">
        <f>VLOOKUP(B33,'коначна табела'!A9:Q71,17,FALSE)</f>
        <v>#N/A</v>
      </c>
      <c r="K33" s="69"/>
      <c r="L33" s="70" t="e">
        <f>VLOOKUP(B33,'коначна табела'!A9:F71,6,FALSE)</f>
        <v>#N/A</v>
      </c>
      <c r="M33" s="73"/>
      <c r="N33" s="70" t="e">
        <f>VLOOKUP(B33,'коначна табела'!A9:Z71,26,FALSE)</f>
        <v>#N/A</v>
      </c>
      <c r="O33" s="108"/>
      <c r="P33" s="70" t="e">
        <f>VLOOKUP(B33,'коначна табела'!A9:AC71,29,FALSE)</f>
        <v>#N/A</v>
      </c>
      <c r="Q33" s="70" t="e">
        <f>VLOOKUP(B33,'коначна табела'!A9:AD71,30,FALSE)</f>
        <v>#N/A</v>
      </c>
    </row>
    <row r="34" spans="1:17" ht="12.75">
      <c r="A34" s="77">
        <v>25</v>
      </c>
      <c r="B34" s="105"/>
      <c r="C34" s="70"/>
      <c r="D34" s="70"/>
      <c r="E34" s="72" t="e">
        <f>VLOOKUP(B34,'коначна табела'!A9:B71,2,FALSE)</f>
        <v>#N/A</v>
      </c>
      <c r="F34" s="70" t="e">
        <f>VLOOKUP(B34,'коначна табела'!A9:N71,14,FALSE)</f>
        <v>#N/A</v>
      </c>
      <c r="G34" s="110" t="s">
        <v>193</v>
      </c>
      <c r="H34" s="70" t="e">
        <f>VLOOKUP(B34,'коначна табела'!A9:K71,11,FALSE)</f>
        <v>#N/A</v>
      </c>
      <c r="I34" s="74" t="s">
        <v>194</v>
      </c>
      <c r="J34" s="75" t="e">
        <f>VLOOKUP(B34,'коначна табела'!A9:Q71,17,FALSE)</f>
        <v>#N/A</v>
      </c>
      <c r="K34" s="69"/>
      <c r="L34" s="70" t="e">
        <f>VLOOKUP(B34,'коначна табела'!A9:F71,6,FALSE)</f>
        <v>#N/A</v>
      </c>
      <c r="M34" s="73"/>
      <c r="N34" s="70" t="e">
        <f>VLOOKUP(B34,'коначна табела'!A9:Z71,26,FALSE)</f>
        <v>#N/A</v>
      </c>
      <c r="O34" s="108"/>
      <c r="P34" s="70" t="e">
        <f>VLOOKUP(B34,'коначна табела'!A9:AC71,29,FALSE)</f>
        <v>#N/A</v>
      </c>
      <c r="Q34" s="70" t="e">
        <f>VLOOKUP(B341,'коначна табела'!A9:AD71,30,FALSE)</f>
        <v>#N/A</v>
      </c>
    </row>
    <row r="35" spans="1:17" ht="12.75">
      <c r="A35" s="77">
        <v>26</v>
      </c>
      <c r="B35" s="105"/>
      <c r="C35" s="70"/>
      <c r="D35" s="70"/>
      <c r="E35" s="72" t="e">
        <f>VLOOKUP(B35,'коначна табела'!A9:B71,2,FALSE)</f>
        <v>#N/A</v>
      </c>
      <c r="F35" s="70" t="e">
        <f>VLOOKUP(B35,'коначна табела'!A9:N71,14,FALSE)</f>
        <v>#N/A</v>
      </c>
      <c r="G35" s="110" t="s">
        <v>193</v>
      </c>
      <c r="H35" s="70" t="e">
        <f>VLOOKUP(B35,'коначна табела'!A9:K71,11,FALSE)</f>
        <v>#N/A</v>
      </c>
      <c r="I35" s="74" t="s">
        <v>194</v>
      </c>
      <c r="J35" s="75" t="e">
        <f>VLOOKUP(B35,'коначна табела'!A9:Q71,17,FALSE)</f>
        <v>#N/A</v>
      </c>
      <c r="K35" s="69"/>
      <c r="L35" s="70" t="e">
        <f>VLOOKUP(B35,'коначна табела'!A9:F71,6,FALSE)</f>
        <v>#N/A</v>
      </c>
      <c r="M35" s="73"/>
      <c r="N35" s="70" t="e">
        <f>VLOOKUP(B35,'коначна табела'!A9:Z71,26,FALSE)</f>
        <v>#N/A</v>
      </c>
      <c r="O35" s="108"/>
      <c r="P35" s="70" t="e">
        <f>VLOOKUP(B35,'коначна табела'!A9:AC71,29,FALSE)</f>
        <v>#N/A</v>
      </c>
      <c r="Q35" s="70" t="e">
        <f>VLOOKUP(B35,'коначна табела'!A9:AD71,30,FALSE)</f>
        <v>#N/A</v>
      </c>
    </row>
    <row r="36" spans="1:17" ht="12.75">
      <c r="A36" s="77">
        <v>27</v>
      </c>
      <c r="B36" s="105"/>
      <c r="C36" s="70"/>
      <c r="D36" s="70"/>
      <c r="E36" s="72" t="e">
        <f>VLOOKUP(B36,'коначна табела'!A9:B71,2,FALSE)</f>
        <v>#N/A</v>
      </c>
      <c r="F36" s="70" t="e">
        <f>VLOOKUP(B36,'коначна табела'!A9:N71,14,FALSE)</f>
        <v>#N/A</v>
      </c>
      <c r="G36" s="110" t="s">
        <v>193</v>
      </c>
      <c r="H36" s="70" t="e">
        <f>VLOOKUP(B36,'коначна табела'!A9:K71,11,FALSE)</f>
        <v>#N/A</v>
      </c>
      <c r="I36" s="74" t="s">
        <v>194</v>
      </c>
      <c r="J36" s="75" t="e">
        <f>VLOOKUP(B36,'коначна табела'!A9:Q71,17,FALSE)</f>
        <v>#N/A</v>
      </c>
      <c r="K36" s="69"/>
      <c r="L36" s="70" t="e">
        <f>VLOOKUP(B36,'коначна табела'!A9:F71,6,FALSE)</f>
        <v>#N/A</v>
      </c>
      <c r="M36" s="73"/>
      <c r="N36" s="70" t="e">
        <f>VLOOKUP(B36,'коначна табела'!A9:Z71,26,FALSE)</f>
        <v>#N/A</v>
      </c>
      <c r="O36" s="108"/>
      <c r="P36" s="70" t="e">
        <f>VLOOKUP(B36,'коначна табела'!A9:AC71,29,FALSE)</f>
        <v>#N/A</v>
      </c>
      <c r="Q36" s="70" t="e">
        <f>VLOOKUP(B36,'коначна табела'!A9:AD71,30,FALSE)</f>
        <v>#N/A</v>
      </c>
    </row>
    <row r="37" spans="1:17" ht="12.75">
      <c r="A37" s="77">
        <v>28</v>
      </c>
      <c r="B37" s="105"/>
      <c r="C37" s="70"/>
      <c r="D37" s="70"/>
      <c r="E37" s="72" t="e">
        <f>VLOOKUP(B37,'коначна табела'!A9:B71,2,FALSE)</f>
        <v>#N/A</v>
      </c>
      <c r="F37" s="70" t="e">
        <f>VLOOKUP(B37,'коначна табела'!A9:N71,14,FALSE)</f>
        <v>#N/A</v>
      </c>
      <c r="G37" s="110" t="s">
        <v>193</v>
      </c>
      <c r="H37" s="70" t="e">
        <f>VLOOKUP(B37,'коначна табела'!A9:K71,11,FALSE)</f>
        <v>#N/A</v>
      </c>
      <c r="I37" s="74" t="s">
        <v>194</v>
      </c>
      <c r="J37" s="75" t="e">
        <f>VLOOKUP(B37,'коначна табела'!A9:Q71,17,FALSE)</f>
        <v>#N/A</v>
      </c>
      <c r="K37" s="69"/>
      <c r="L37" s="70" t="e">
        <f>VLOOKUP(B37,'коначна табела'!A9:F71,6,FALSE)</f>
        <v>#N/A</v>
      </c>
      <c r="M37" s="73"/>
      <c r="N37" s="70" t="e">
        <f>VLOOKUP(B37,'коначна табела'!A9:Z71,26,FALSE)</f>
        <v>#N/A</v>
      </c>
      <c r="O37" s="108"/>
      <c r="P37" s="70" t="e">
        <f>VLOOKUP(B37,'коначна табела'!A9:AC71,29,FALSE)</f>
        <v>#N/A</v>
      </c>
      <c r="Q37" s="70" t="e">
        <f>VLOOKUP(B37,'коначна табела'!A9:AD71,30,FALSE)</f>
        <v>#N/A</v>
      </c>
    </row>
    <row r="38" spans="1:17" ht="12.75">
      <c r="A38" s="77">
        <v>29</v>
      </c>
      <c r="B38" s="105"/>
      <c r="C38" s="70"/>
      <c r="D38" s="70"/>
      <c r="E38" s="72" t="e">
        <f>VLOOKUP(B38,'коначна табела'!A9:B71,2,FALSE)</f>
        <v>#N/A</v>
      </c>
      <c r="F38" s="70" t="e">
        <f>VLOOKUP(B38,'коначна табела'!A9:N71,14,FALSE)</f>
        <v>#N/A</v>
      </c>
      <c r="G38" s="110" t="s">
        <v>193</v>
      </c>
      <c r="H38" s="70" t="e">
        <f>VLOOKUP(B38,'коначна табела'!A9:K71,11,FALSE)</f>
        <v>#N/A</v>
      </c>
      <c r="I38" s="74" t="s">
        <v>194</v>
      </c>
      <c r="J38" s="75" t="e">
        <f>VLOOKUP(B38,'коначна табела'!A9:Q71,17,FALSE)</f>
        <v>#N/A</v>
      </c>
      <c r="K38" s="69"/>
      <c r="L38" s="70" t="e">
        <f>VLOOKUP(B38,'коначна табела'!A9:F71,6,FALSE)</f>
        <v>#N/A</v>
      </c>
      <c r="M38" s="73"/>
      <c r="N38" s="70" t="e">
        <f>VLOOKUP(B38,'коначна табела'!A9:Z71,26,FALSE)</f>
        <v>#N/A</v>
      </c>
      <c r="O38" s="108"/>
      <c r="P38" s="70" t="e">
        <f>VLOOKUP(B38,'коначна табела'!A9:AC71,29,FALSE)</f>
        <v>#N/A</v>
      </c>
      <c r="Q38" s="70" t="e">
        <f>VLOOKUP(B38,'коначна табела'!A9:AD71,30,FALSE)</f>
        <v>#N/A</v>
      </c>
    </row>
    <row r="39" spans="1:17" ht="12.75">
      <c r="A39" s="77">
        <v>30</v>
      </c>
      <c r="B39" s="105"/>
      <c r="C39" s="70"/>
      <c r="D39" s="70"/>
      <c r="E39" s="72" t="e">
        <f>VLOOKUP(B39,'коначна табела'!A9:B71,2,FALSE)</f>
        <v>#N/A</v>
      </c>
      <c r="F39" s="70" t="e">
        <f>VLOOKUP(B39,'коначна табела'!A9:N71,14,FALSE)</f>
        <v>#N/A</v>
      </c>
      <c r="G39" s="110" t="s">
        <v>193</v>
      </c>
      <c r="H39" s="70" t="e">
        <f>VLOOKUP(B39,'коначна табела'!A9:K71,11,FALSE)</f>
        <v>#N/A</v>
      </c>
      <c r="I39" s="74" t="s">
        <v>194</v>
      </c>
      <c r="J39" s="75" t="e">
        <f>VLOOKUP(B39,'коначна табела'!A9:Q71,17,FALSE)</f>
        <v>#N/A</v>
      </c>
      <c r="K39" s="69"/>
      <c r="L39" s="70" t="e">
        <f>VLOOKUP(B39,'коначна табела'!A9:F71,6,FALSE)</f>
        <v>#N/A</v>
      </c>
      <c r="M39" s="73"/>
      <c r="N39" s="70" t="e">
        <f>VLOOKUP(B39,'коначна табела'!A9:Z71,26,FALSE)</f>
        <v>#N/A</v>
      </c>
      <c r="O39" s="108"/>
      <c r="P39" s="70" t="e">
        <f>VLOOKUP(B39,'коначна табела'!A9:AC71,29,FALSE)</f>
        <v>#N/A</v>
      </c>
      <c r="Q39" s="70" t="e">
        <f>VLOOKUP(B39,'коначна табела'!A9:AD71,30,FALSE)</f>
        <v>#N/A</v>
      </c>
    </row>
    <row r="40" spans="1:17" ht="12.75">
      <c r="A40" s="77">
        <v>31</v>
      </c>
      <c r="B40" s="105"/>
      <c r="C40" s="70"/>
      <c r="D40" s="70"/>
      <c r="E40" s="72" t="e">
        <f>VLOOKUP(B40,'коначна табела'!A9:B71,2,FALSE)</f>
        <v>#N/A</v>
      </c>
      <c r="F40" s="70" t="e">
        <f>VLOOKUP(B40,'коначна табела'!A9:N71,14,FALSE)</f>
        <v>#N/A</v>
      </c>
      <c r="G40" s="110" t="s">
        <v>193</v>
      </c>
      <c r="H40" s="70" t="e">
        <f>VLOOKUP(B40,'коначна табела'!A9:K71,11,FALSE)</f>
        <v>#N/A</v>
      </c>
      <c r="I40" s="74" t="s">
        <v>194</v>
      </c>
      <c r="J40" s="75" t="e">
        <f>VLOOKUP(B40,'коначна табела'!A9:Q71,17,FALSE)</f>
        <v>#N/A</v>
      </c>
      <c r="K40" s="69"/>
      <c r="L40" s="70" t="e">
        <f>VLOOKUP(B40,'коначна табела'!A9:F71,6,FALSE)</f>
        <v>#N/A</v>
      </c>
      <c r="M40" s="73"/>
      <c r="N40" s="70" t="e">
        <f>VLOOKUP(B40,'коначна табела'!A9:Z71,26,FALSE)</f>
        <v>#N/A</v>
      </c>
      <c r="O40" s="108"/>
      <c r="P40" s="70" t="e">
        <f>VLOOKUP(B40,'коначна табела'!A9:AC71,29,FALSE)</f>
        <v>#N/A</v>
      </c>
      <c r="Q40" s="70" t="e">
        <f>VLOOKUP(B40,'коначна табела'!A9:AD71,30,FALSE)</f>
        <v>#N/A</v>
      </c>
    </row>
    <row r="41" spans="1:17" ht="12.75">
      <c r="A41" s="77">
        <v>32</v>
      </c>
      <c r="B41" s="105"/>
      <c r="C41" s="70"/>
      <c r="D41" s="70"/>
      <c r="E41" s="72" t="e">
        <f>VLOOKUP(B41,'коначна табела'!A9:B71,2,FALSE)</f>
        <v>#N/A</v>
      </c>
      <c r="F41" s="70" t="e">
        <f>VLOOKUP(B41,'коначна табела'!A9:N71,14,FALSE)</f>
        <v>#N/A</v>
      </c>
      <c r="G41" s="110" t="s">
        <v>193</v>
      </c>
      <c r="H41" s="70" t="e">
        <f>VLOOKUP(B41,'коначна табела'!A9:K71,11,FALSE)</f>
        <v>#N/A</v>
      </c>
      <c r="I41" s="74" t="s">
        <v>194</v>
      </c>
      <c r="J41" s="75" t="e">
        <f>VLOOKUP(B41,'коначна табела'!A9:Q71,17,FALSE)</f>
        <v>#N/A</v>
      </c>
      <c r="K41" s="69"/>
      <c r="L41" s="70" t="e">
        <f>VLOOKUP(B41,'коначна табела'!A9:F71,6,FALSE)</f>
        <v>#N/A</v>
      </c>
      <c r="M41" s="73"/>
      <c r="N41" s="70" t="e">
        <f>VLOOKUP(B41,'коначна табела'!A9:Z71,26,FALSE)</f>
        <v>#N/A</v>
      </c>
      <c r="O41" s="108"/>
      <c r="P41" s="70" t="e">
        <f>VLOOKUP(B41,'коначна табела'!A9:AC71,29,FALSE)</f>
        <v>#N/A</v>
      </c>
      <c r="Q41" s="70" t="e">
        <f>VLOOKUP(B41,'коначна табела'!A9:AD71,30,FALSE)</f>
        <v>#N/A</v>
      </c>
    </row>
    <row r="42" spans="1:17" ht="12.75">
      <c r="A42" s="77">
        <v>33</v>
      </c>
      <c r="B42" s="105"/>
      <c r="C42" s="70"/>
      <c r="D42" s="70"/>
      <c r="E42" s="72" t="e">
        <f>VLOOKUP(B42,'коначна табела'!A9:B71,2,FALSE)</f>
        <v>#N/A</v>
      </c>
      <c r="F42" s="70" t="e">
        <f>VLOOKUP(B42,'коначна табела'!A9:N71,14,FALSE)</f>
        <v>#N/A</v>
      </c>
      <c r="G42" s="110" t="s">
        <v>193</v>
      </c>
      <c r="H42" s="70" t="e">
        <f>VLOOKUP(B42,'коначна табела'!A9:K71,11,FALSE)</f>
        <v>#N/A</v>
      </c>
      <c r="I42" s="74" t="s">
        <v>194</v>
      </c>
      <c r="J42" s="75" t="e">
        <f>VLOOKUP(B42,'коначна табела'!A9:Q71,17,FALSE)</f>
        <v>#N/A</v>
      </c>
      <c r="K42" s="69"/>
      <c r="L42" s="70" t="e">
        <f>VLOOKUP(B42,'коначна табела'!A9:F71,6,FALSE)</f>
        <v>#N/A</v>
      </c>
      <c r="M42" s="73"/>
      <c r="N42" s="70" t="e">
        <f>VLOOKUP(B42,'коначна табела'!A9:Z71,26,FALSE)</f>
        <v>#N/A</v>
      </c>
      <c r="O42" s="108"/>
      <c r="P42" s="70" t="e">
        <f>VLOOKUP(B42,'коначна табела'!A9:AC71,29,FALSE)</f>
        <v>#N/A</v>
      </c>
      <c r="Q42" s="70" t="e">
        <f>VLOOKUP(B42,'коначна табела'!A9:AD71,30,FALSE)</f>
        <v>#N/A</v>
      </c>
    </row>
    <row r="43" spans="1:17" ht="12.75">
      <c r="A43" s="77">
        <v>34</v>
      </c>
      <c r="B43" s="105"/>
      <c r="C43" s="70"/>
      <c r="D43" s="70"/>
      <c r="E43" s="72" t="e">
        <f>VLOOKUP(B43,'коначна табела'!A9:B73,2,FALSE)</f>
        <v>#N/A</v>
      </c>
      <c r="F43" s="70" t="e">
        <f>VLOOKUP(B43,'коначна табела'!A9:N71,14,FALSE)</f>
        <v>#N/A</v>
      </c>
      <c r="G43" s="110" t="s">
        <v>193</v>
      </c>
      <c r="H43" s="70" t="e">
        <f>VLOOKUP(B43,'коначна табела'!A9:K71,11,FALSE)</f>
        <v>#N/A</v>
      </c>
      <c r="I43" s="74" t="s">
        <v>194</v>
      </c>
      <c r="J43" s="75" t="e">
        <f>VLOOKUP(B43,'коначна табела'!A9:Q71,17,FALSE)</f>
        <v>#N/A</v>
      </c>
      <c r="K43" s="69"/>
      <c r="L43" s="70" t="e">
        <f>VLOOKUP(B43,'коначна табела'!A9:F71,6,FALSE)</f>
        <v>#N/A</v>
      </c>
      <c r="M43" s="73"/>
      <c r="N43" s="70" t="e">
        <f>VLOOKUP(B43,'коначна табела'!A9:Z71,26,FALSE)</f>
        <v>#N/A</v>
      </c>
      <c r="O43" s="108"/>
      <c r="P43" s="70" t="e">
        <f>VLOOKUP(B43,'коначна табела'!A9:AC71,29,FALSE)</f>
        <v>#N/A</v>
      </c>
      <c r="Q43" s="70" t="e">
        <f>VLOOKUP(B43,'коначна табела'!A11:AD72,30,FALSE)</f>
        <v>#N/A</v>
      </c>
    </row>
    <row r="44" spans="1:17" ht="12.75">
      <c r="A44" s="77">
        <v>35</v>
      </c>
      <c r="B44" s="105"/>
      <c r="C44" s="70"/>
      <c r="D44" s="70"/>
      <c r="E44" s="72" t="e">
        <f>VLOOKUP(B44,'коначна табела'!A9:B71,2,FALSE)</f>
        <v>#N/A</v>
      </c>
      <c r="F44" s="70" t="e">
        <f>VLOOKUP(B44,'коначна табела'!A9:N71,14,FALSE)</f>
        <v>#N/A</v>
      </c>
      <c r="G44" s="110" t="s">
        <v>193</v>
      </c>
      <c r="H44" s="70" t="e">
        <f>VLOOKUP(B44,'коначна табела'!A9:K71,11,FALSE)</f>
        <v>#N/A</v>
      </c>
      <c r="I44" s="74" t="s">
        <v>194</v>
      </c>
      <c r="J44" s="75" t="e">
        <f>VLOOKUP(B44,'коначна табела'!A9:Q71,17,FALSE)</f>
        <v>#N/A</v>
      </c>
      <c r="K44" s="69"/>
      <c r="L44" s="70" t="e">
        <f>VLOOKUP(B44,'коначна табела'!A9:F71,6,FALSE)</f>
        <v>#N/A</v>
      </c>
      <c r="M44" s="73"/>
      <c r="N44" s="70" t="e">
        <f>VLOOKUP(B44,'коначна табела'!A9:Z71,26,FALSE)</f>
        <v>#N/A</v>
      </c>
      <c r="O44" s="108"/>
      <c r="P44" s="70" t="e">
        <f>VLOOKUP(B44,'коначна табела'!A9:AC71,29,FALSE)</f>
        <v>#N/A</v>
      </c>
      <c r="Q44" s="70" t="e">
        <f>VLOOKUP(B44,'коначна табела'!A9:AD71,30,FALSE)</f>
        <v>#N/A</v>
      </c>
    </row>
    <row r="45" spans="1:17" ht="12.75">
      <c r="A45" s="77">
        <v>36</v>
      </c>
      <c r="B45" s="105"/>
      <c r="C45" s="70"/>
      <c r="D45" s="70"/>
      <c r="E45" s="72" t="e">
        <f>VLOOKUP(B45,'коначна табела'!A9:B71,2,FALSE)</f>
        <v>#N/A</v>
      </c>
      <c r="F45" s="70" t="e">
        <f>VLOOKUP(B45,'коначна табела'!A9:N71,14,FALSE)</f>
        <v>#N/A</v>
      </c>
      <c r="G45" s="110" t="s">
        <v>193</v>
      </c>
      <c r="H45" s="70" t="e">
        <f>VLOOKUP(B45,'коначна табела'!A9:K71,11,FALSE)</f>
        <v>#N/A</v>
      </c>
      <c r="I45" s="74" t="s">
        <v>194</v>
      </c>
      <c r="J45" s="75" t="e">
        <f>VLOOKUP(B45,'коначна табела'!A9:Q71,17,FALSE)</f>
        <v>#N/A</v>
      </c>
      <c r="K45" s="69"/>
      <c r="L45" s="70" t="e">
        <f>VLOOKUP(B45,'коначна табела'!A9:F71,6,FALSE)</f>
        <v>#N/A</v>
      </c>
      <c r="M45" s="73"/>
      <c r="N45" s="70" t="e">
        <f>VLOOKUP(B45,'коначна табела'!A9:Z71,26,FALSE)</f>
        <v>#N/A</v>
      </c>
      <c r="O45" s="108"/>
      <c r="P45" s="70" t="e">
        <f>VLOOKUP(B45,'коначна табела'!A9:AC71,29,FALSE)</f>
        <v>#N/A</v>
      </c>
      <c r="Q45" s="70" t="e">
        <f>VLOOKUP(B45,'коначна табела'!A9:AD71,30,FALSE)</f>
        <v>#N/A</v>
      </c>
    </row>
    <row r="46" spans="1:17" ht="12.75">
      <c r="A46" s="77">
        <v>37</v>
      </c>
      <c r="B46" s="107"/>
      <c r="C46" s="70"/>
      <c r="D46" s="70"/>
      <c r="E46" s="72" t="e">
        <f>VLOOKUP(B46,'коначна табела'!A9:B73,2,FALSE)</f>
        <v>#N/A</v>
      </c>
      <c r="F46" s="70" t="e">
        <f>VLOOKUP(B46,'коначна табела'!A9:N71,14,FALSE)</f>
        <v>#N/A</v>
      </c>
      <c r="G46" s="110" t="s">
        <v>193</v>
      </c>
      <c r="H46" s="70" t="e">
        <f>VLOOKUP(B46,'коначна табела'!A9:K71,11,FALSE)</f>
        <v>#N/A</v>
      </c>
      <c r="I46" s="74" t="s">
        <v>194</v>
      </c>
      <c r="J46" s="75" t="e">
        <f>VLOOKUP(B46,'коначна табела'!A9:Q71,17,FALSE)</f>
        <v>#N/A</v>
      </c>
      <c r="K46" s="69"/>
      <c r="L46" s="70" t="e">
        <f>VLOOKUP(B46,'коначна табела'!A9:F71,6,FALSE)</f>
        <v>#N/A</v>
      </c>
      <c r="M46" s="73"/>
      <c r="N46" s="70" t="e">
        <f>VLOOKUP(B46,'коначна табела'!A9:Z71,26,FALSE)</f>
        <v>#N/A</v>
      </c>
      <c r="O46" s="108"/>
      <c r="P46" s="70" t="e">
        <f>VLOOKUP(B46,'коначна табела'!A9:AC71,29,FALSE)</f>
        <v>#N/A</v>
      </c>
      <c r="Q46" s="70" t="e">
        <f>VLOOKUP(B46,'коначна табела'!A9:AD71,30,FALSE)</f>
        <v>#N/A</v>
      </c>
    </row>
    <row r="47" spans="1:17" ht="12.75">
      <c r="A47" s="77">
        <v>38</v>
      </c>
      <c r="B47" s="105"/>
      <c r="C47" s="70"/>
      <c r="D47" s="70"/>
      <c r="E47" s="72" t="e">
        <f>VLOOKUP(B47,'коначна табела'!A9:B73,2,FALSE)</f>
        <v>#N/A</v>
      </c>
      <c r="F47" s="70" t="e">
        <f>VLOOKUP(B47,'коначна табела'!A9:N71,14,FALSE)</f>
        <v>#N/A</v>
      </c>
      <c r="G47" s="110" t="s">
        <v>193</v>
      </c>
      <c r="H47" s="70" t="e">
        <f>VLOOKUP(B47,'коначна табела'!A9:K71,11,FALSE)</f>
        <v>#N/A</v>
      </c>
      <c r="I47" s="74" t="s">
        <v>194</v>
      </c>
      <c r="J47" s="75" t="e">
        <f>VLOOKUP(B47,'коначна табела'!A9:Q71,17,FALSE)</f>
        <v>#N/A</v>
      </c>
      <c r="K47" s="69"/>
      <c r="L47" s="70" t="e">
        <f>VLOOKUP(B47,'коначна табела'!A9:F71,6,FALSE)</f>
        <v>#N/A</v>
      </c>
      <c r="M47" s="73"/>
      <c r="N47" s="70" t="e">
        <f>VLOOKUP(B47,'коначна табела'!A9:Z71,26,FALSE)</f>
        <v>#N/A</v>
      </c>
      <c r="O47" s="108"/>
      <c r="P47" s="70" t="e">
        <f>VLOOKUP(B47,'коначна табела'!A9:AC71,29,FALSE)</f>
        <v>#N/A</v>
      </c>
      <c r="Q47" s="70" t="e">
        <f>VLOOKUP(B47,'коначна табела'!A9:AD71,30,FALSE)</f>
        <v>#N/A</v>
      </c>
    </row>
    <row r="48" spans="1:17" ht="12.75">
      <c r="A48" s="77">
        <v>39</v>
      </c>
      <c r="B48" s="105"/>
      <c r="C48" s="70"/>
      <c r="D48" s="70"/>
      <c r="E48" s="72" t="e">
        <f>VLOOKUP(B48,'коначна табела'!A9:B71,2,FALSE)</f>
        <v>#N/A</v>
      </c>
      <c r="F48" s="70" t="e">
        <f>VLOOKUP(B48,'коначна табела'!A9:N71,14,FALSE)</f>
        <v>#N/A</v>
      </c>
      <c r="G48" s="110" t="s">
        <v>193</v>
      </c>
      <c r="H48" s="70" t="e">
        <f>VLOOKUP(B48,'коначна табела'!A9:K71,11,FALSE)</f>
        <v>#N/A</v>
      </c>
      <c r="I48" s="74" t="s">
        <v>194</v>
      </c>
      <c r="J48" s="75" t="e">
        <f>VLOOKUP(B48,'коначна табела'!A9:Q71,17,FALSE)</f>
        <v>#N/A</v>
      </c>
      <c r="K48" s="69"/>
      <c r="L48" s="70" t="e">
        <f>VLOOKUP(B48,'коначна табела'!A9:F71,6,FALSE)</f>
        <v>#N/A</v>
      </c>
      <c r="M48" s="73"/>
      <c r="N48" s="70" t="e">
        <f>VLOOKUP(B48,'коначна табела'!A9:Z71,26,FALSE)</f>
        <v>#N/A</v>
      </c>
      <c r="O48" s="108"/>
      <c r="P48" s="70" t="e">
        <f>VLOOKUP(B48,'коначна табела'!A9:AC71,29,FALSE)</f>
        <v>#N/A</v>
      </c>
      <c r="Q48" s="70" t="e">
        <f>VLOOKUP(B48,'коначна табела'!A9:AD71,30,FALSE)</f>
        <v>#N/A</v>
      </c>
    </row>
    <row r="49" spans="1:17" ht="12.75">
      <c r="A49" s="77">
        <v>40</v>
      </c>
      <c r="B49" s="105"/>
      <c r="C49" s="70"/>
      <c r="D49" s="70"/>
      <c r="E49" s="72" t="e">
        <f>VLOOKUP(B49,'коначна табела'!A9:B71,2,FALSE)</f>
        <v>#N/A</v>
      </c>
      <c r="F49" s="70" t="e">
        <f>VLOOKUP(B49,'коначна табела'!A9:N71,14,FALSE)</f>
        <v>#N/A</v>
      </c>
      <c r="G49" s="110"/>
      <c r="H49" s="70" t="e">
        <f>VLOOKUP(B49,'коначна табела'!A9:K71,11,FALSE)</f>
        <v>#N/A</v>
      </c>
      <c r="I49" s="74"/>
      <c r="J49" s="75" t="e">
        <f>VLOOKUP(B49,'коначна табела'!A9:Q71,17,FALSE)</f>
        <v>#N/A</v>
      </c>
      <c r="K49" s="69"/>
      <c r="L49" s="70" t="e">
        <f>VLOOKUP(B49,'коначна табела'!A9:F71,6,FALSE)</f>
        <v>#N/A</v>
      </c>
      <c r="M49" s="73"/>
      <c r="N49" s="70" t="e">
        <f>VLOOKUP(B49,'коначна табела'!A9:Z71,26,FALSE)</f>
        <v>#N/A</v>
      </c>
      <c r="O49" s="109"/>
      <c r="P49" s="70" t="e">
        <f>VLOOKUP(B49,'коначна табела'!A9:AC71,29,FALSE)</f>
        <v>#N/A</v>
      </c>
      <c r="Q49" s="70" t="e">
        <f>VLOOKUP(B49,'коначна табела'!A9:AD71,30,FALSE)</f>
        <v>#N/A</v>
      </c>
    </row>
    <row r="50" spans="1:17" ht="12.75">
      <c r="A50" s="77">
        <v>41</v>
      </c>
      <c r="B50" s="105"/>
      <c r="C50" s="70"/>
      <c r="D50" s="70"/>
      <c r="E50" s="72" t="e">
        <f>VLOOKUP(B50,'коначна табела'!A9:B71,2,FALSE)</f>
        <v>#N/A</v>
      </c>
      <c r="F50" s="70" t="e">
        <f>VLOOKUP(B50,'коначна табела'!A9:N71,14,FALSE)</f>
        <v>#N/A</v>
      </c>
      <c r="G50" s="110"/>
      <c r="H50" s="70" t="e">
        <f>VLOOKUP(B50,'коначна табела'!A9:K71,11,FALSE)</f>
        <v>#N/A</v>
      </c>
      <c r="I50" s="74"/>
      <c r="J50" s="75" t="e">
        <f>VLOOKUP(B50,'коначна табела'!A9:Q71,17,FALSE)</f>
        <v>#N/A</v>
      </c>
      <c r="K50" s="69"/>
      <c r="L50" s="70" t="e">
        <f>VLOOKUP(B50,'коначна табела'!A9:F71,6,FALSE)</f>
        <v>#N/A</v>
      </c>
      <c r="M50" s="73"/>
      <c r="N50" s="70" t="e">
        <f>VLOOKUP(B50,'коначна табела'!A9:Z71,26,FALSE)</f>
        <v>#N/A</v>
      </c>
      <c r="O50" s="109"/>
      <c r="P50" s="70" t="e">
        <f>VLOOKUP(B50,'коначна табела'!A9:AC71,29,FALSE)</f>
        <v>#N/A</v>
      </c>
      <c r="Q50" s="70" t="e">
        <f>VLOOKUP(B50,'коначна табела'!A9:AD71,30,FALSE)</f>
        <v>#N/A</v>
      </c>
    </row>
    <row r="51" spans="1:17" ht="12.75">
      <c r="A51" s="77">
        <v>42</v>
      </c>
      <c r="B51" s="105"/>
      <c r="C51" s="70"/>
      <c r="D51" s="70"/>
      <c r="E51" s="72" t="e">
        <f>VLOOKUP(B51,'коначна табела'!A9:B71,2,FALSE)</f>
        <v>#N/A</v>
      </c>
      <c r="F51" s="70" t="e">
        <f>VLOOKUP(B51,'коначна табела'!A9:N71,14,FALSE)</f>
        <v>#N/A</v>
      </c>
      <c r="G51" s="110"/>
      <c r="H51" s="70" t="e">
        <f>VLOOKUP(B51,'коначна табела'!A9:K71,11,FALSE)</f>
        <v>#N/A</v>
      </c>
      <c r="I51" s="74"/>
      <c r="J51" s="75" t="e">
        <f>VLOOKUP(B51,'коначна табела'!A9:Q71,17,FALSE)</f>
        <v>#N/A</v>
      </c>
      <c r="K51" s="69"/>
      <c r="L51" s="70" t="e">
        <f>VLOOKUP(B51,'коначна табела'!A19:F80,6,FALSE)</f>
        <v>#N/A</v>
      </c>
      <c r="M51" s="73"/>
      <c r="N51" s="70" t="e">
        <f>VLOOKUP(B51,'коначна табела'!A9:Z71,26,FALSE)</f>
        <v>#N/A</v>
      </c>
      <c r="O51" s="109"/>
      <c r="P51" s="70" t="e">
        <f>VLOOKUP(B51,'коначна табела'!A9:AC71,29,FALSE)</f>
        <v>#N/A</v>
      </c>
      <c r="Q51" s="70" t="e">
        <f>VLOOKUP(B51,'коначна табела'!A9:AD71,30,FALSE)</f>
        <v>#N/A</v>
      </c>
    </row>
    <row r="52" spans="1:17" ht="12.75">
      <c r="A52" s="77"/>
      <c r="B52" s="105"/>
      <c r="C52" s="70"/>
      <c r="D52" s="70"/>
      <c r="E52" s="72"/>
      <c r="F52" s="70"/>
      <c r="G52" s="110"/>
      <c r="H52" s="70"/>
      <c r="I52" s="74"/>
      <c r="J52" s="75"/>
      <c r="K52" s="69"/>
      <c r="L52" s="70"/>
      <c r="M52" s="73"/>
      <c r="N52" s="70"/>
      <c r="O52" s="109"/>
      <c r="P52" s="70"/>
      <c r="Q52" s="70"/>
    </row>
    <row r="53" spans="1:17" ht="12.75">
      <c r="A53" s="77"/>
      <c r="B53" s="105"/>
      <c r="C53" s="70"/>
      <c r="D53" s="70"/>
      <c r="E53" s="72"/>
      <c r="F53" s="70"/>
      <c r="G53" s="110"/>
      <c r="H53" s="70"/>
      <c r="I53" s="74"/>
      <c r="J53" s="75"/>
      <c r="K53" s="69"/>
      <c r="L53" s="70"/>
      <c r="M53" s="73"/>
      <c r="N53" s="70"/>
      <c r="O53" s="108"/>
      <c r="P53" s="70"/>
      <c r="Q53" s="70"/>
    </row>
    <row r="54" spans="1:17" ht="12.75">
      <c r="A54" s="77"/>
      <c r="B54" s="105"/>
      <c r="C54" s="70"/>
      <c r="D54" s="70"/>
      <c r="E54" s="72"/>
      <c r="F54" s="70"/>
      <c r="G54" s="110"/>
      <c r="H54" s="70"/>
      <c r="I54" s="74"/>
      <c r="J54" s="75"/>
      <c r="K54" s="69"/>
      <c r="L54" s="70"/>
      <c r="M54" s="73"/>
      <c r="N54" s="70"/>
      <c r="O54" s="108"/>
      <c r="P54" s="70"/>
      <c r="Q54" s="70"/>
    </row>
    <row r="55" spans="1:17" ht="12.75">
      <c r="A55" s="77"/>
      <c r="B55" s="105"/>
      <c r="C55" s="70"/>
      <c r="D55" s="70"/>
      <c r="E55" s="72"/>
      <c r="F55" s="70"/>
      <c r="G55" s="110"/>
      <c r="H55" s="70"/>
      <c r="I55" s="74"/>
      <c r="J55" s="75"/>
      <c r="K55" s="69"/>
      <c r="L55" s="70"/>
      <c r="M55" s="73"/>
      <c r="N55" s="70"/>
      <c r="O55" s="108"/>
      <c r="P55" s="70"/>
      <c r="Q55" s="70"/>
    </row>
    <row r="56" spans="1:17" ht="12.75">
      <c r="A56" s="77"/>
      <c r="B56" s="105"/>
      <c r="C56" s="70"/>
      <c r="D56" s="70"/>
      <c r="E56" s="72"/>
      <c r="F56" s="70"/>
      <c r="G56" s="110"/>
      <c r="H56" s="70"/>
      <c r="I56" s="74"/>
      <c r="J56" s="75"/>
      <c r="K56" s="69"/>
      <c r="L56" s="70"/>
      <c r="M56" s="73"/>
      <c r="N56" s="70"/>
      <c r="O56" s="73"/>
      <c r="P56" s="70"/>
      <c r="Q56" s="70"/>
    </row>
    <row r="58" spans="3:16" ht="34.5">
      <c r="C58" s="403" t="s">
        <v>57</v>
      </c>
      <c r="D58" s="403"/>
      <c r="E58" s="403"/>
      <c r="F58" s="78" t="s">
        <v>58</v>
      </c>
      <c r="G58" s="78" t="s">
        <v>59</v>
      </c>
      <c r="H58" s="78" t="s">
        <v>60</v>
      </c>
      <c r="I58" s="78" t="s">
        <v>61</v>
      </c>
      <c r="J58" s="79"/>
      <c r="K58" s="46"/>
      <c r="L58" s="46"/>
      <c r="M58" s="46"/>
      <c r="N58" s="46"/>
      <c r="O58" s="46"/>
      <c r="P58" s="46"/>
    </row>
    <row r="59" spans="3:16" ht="12.75">
      <c r="C59" s="80" t="s">
        <v>62</v>
      </c>
      <c r="D59" s="80"/>
      <c r="E59" s="81" t="s">
        <v>63</v>
      </c>
      <c r="F59" s="82">
        <v>42</v>
      </c>
      <c r="G59" s="82"/>
      <c r="H59" s="82"/>
      <c r="I59" s="83"/>
      <c r="J59" s="46"/>
      <c r="K59" s="46"/>
      <c r="L59" s="46"/>
      <c r="M59" s="46"/>
      <c r="N59" s="46"/>
      <c r="O59" s="45" t="s">
        <v>64</v>
      </c>
      <c r="P59" s="46"/>
    </row>
    <row r="60" spans="3:16" ht="12.75">
      <c r="C60" s="80" t="s">
        <v>62</v>
      </c>
      <c r="D60" s="80"/>
      <c r="E60" s="81" t="s">
        <v>65</v>
      </c>
      <c r="F60" s="84"/>
      <c r="G60" s="85"/>
      <c r="H60" s="84"/>
      <c r="I60" s="84"/>
      <c r="J60" s="46"/>
      <c r="K60" s="46"/>
      <c r="L60" s="46"/>
      <c r="M60" s="46"/>
      <c r="N60" s="46"/>
      <c r="O60" s="46"/>
      <c r="P60" s="46"/>
    </row>
  </sheetData>
  <sheetProtection/>
  <mergeCells count="13">
    <mergeCell ref="F8:G8"/>
    <mergeCell ref="H8:I8"/>
    <mergeCell ref="J8:K8"/>
    <mergeCell ref="M8:O8"/>
    <mergeCell ref="P8:P9"/>
    <mergeCell ref="Q8:Q9"/>
    <mergeCell ref="C58:E58"/>
    <mergeCell ref="E5:J6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421875" style="0" customWidth="1"/>
    <col min="3" max="3" width="4.8515625" style="0" customWidth="1"/>
    <col min="4" max="4" width="5.8515625" style="0" customWidth="1"/>
    <col min="5" max="5" width="20.8515625" style="0" customWidth="1"/>
    <col min="6" max="6" width="6.8515625" style="0" customWidth="1"/>
    <col min="8" max="8" width="7.57421875" style="0" customWidth="1"/>
    <col min="10" max="10" width="7.140625" style="0" customWidth="1"/>
    <col min="11" max="11" width="5.57421875" style="0" customWidth="1"/>
    <col min="13" max="13" width="7.7109375" style="0" customWidth="1"/>
    <col min="15" max="15" width="7.57421875" style="0" customWidth="1"/>
    <col min="16" max="16" width="10.7109375" style="0" customWidth="1"/>
    <col min="17" max="17" width="20.5742187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196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62">
        <v>40764</v>
      </c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 t="s">
        <v>133</v>
      </c>
      <c r="C10" s="71"/>
      <c r="D10" s="70"/>
      <c r="E10" s="72" t="str">
        <f>VLOOKUP(B10,'коначна табела'!A9:B73,2,FALSE)</f>
        <v>Вујаклија Драгана          </v>
      </c>
      <c r="F10" s="70">
        <f>VLOOKUP(B10,'коначна табела'!A9:N73,14,FALSE)</f>
        <v>12.600000000000001</v>
      </c>
      <c r="G10" s="110" t="s">
        <v>193</v>
      </c>
      <c r="H10" s="70">
        <f>VLOOKUP(B10,'коначна табела'!A9:K73,11,FALSE)</f>
        <v>48</v>
      </c>
      <c r="I10" s="74" t="s">
        <v>194</v>
      </c>
      <c r="J10" s="75">
        <f>VLOOKUP(B10,'коначна табела'!A9:Q73,17,FALSE)</f>
        <v>0</v>
      </c>
      <c r="K10" s="69"/>
      <c r="L10" s="70">
        <f>VLOOKUP(B10,'коначна табела'!A9:F73,6,FALSE)</f>
        <v>10</v>
      </c>
      <c r="M10" s="76"/>
      <c r="N10" s="70">
        <f>VLOOKUP(B10,'коначна табела'!A9:Z73,26,FALSE)</f>
        <v>12.6</v>
      </c>
      <c r="O10" s="62"/>
      <c r="P10" s="70">
        <f>VLOOKUP(B10,'коначна табела'!A9:AC71,29,FALSE)</f>
        <v>83.19999999999999</v>
      </c>
      <c r="Q10" s="70" t="str">
        <f>VLOOKUP(B10,'коначна табела'!A9:AD71,30,FALSE)</f>
        <v>9/Б (одличан)</v>
      </c>
    </row>
    <row r="11" spans="1:17" ht="12.75">
      <c r="A11" s="77">
        <v>2</v>
      </c>
      <c r="B11" s="105" t="s">
        <v>127</v>
      </c>
      <c r="C11" s="71"/>
      <c r="D11" s="70"/>
      <c r="E11" s="72" t="str">
        <f>VLOOKUP(B11,'коначна табела'!A9:B71,2,FALSE)</f>
        <v>Дошлић Кристина               </v>
      </c>
      <c r="F11" s="70">
        <f>VLOOKUP(B11,'коначна табела'!A9:N71,14,FALSE)</f>
        <v>11.55</v>
      </c>
      <c r="G11" s="110" t="s">
        <v>193</v>
      </c>
      <c r="H11" s="70">
        <f>VLOOKUP(B11,'коначна табела'!A9:K71,11,FALSE)</f>
        <v>52</v>
      </c>
      <c r="I11" s="74" t="s">
        <v>194</v>
      </c>
      <c r="J11" s="75">
        <f>VLOOKUP(B11,'коначна табела'!A9:Q71,17,FALSE)</f>
        <v>0</v>
      </c>
      <c r="K11" s="69"/>
      <c r="L11" s="70">
        <f>VLOOKUP(B11,'коначна табела'!A9:F71,6,FALSE)</f>
        <v>10</v>
      </c>
      <c r="M11" s="73"/>
      <c r="N11" s="70">
        <f>VLOOKUP(B11,'коначна табела'!A9:Z71,26,FALSE)</f>
        <v>11.55</v>
      </c>
      <c r="O11" s="62"/>
      <c r="P11" s="70">
        <f>VLOOKUP(B11,'коначна табела'!A9:AC71,29,FALSE)</f>
        <v>85.1</v>
      </c>
      <c r="Q11" s="70" t="str">
        <f>VLOOKUP(B11,'коначна табела'!A9:AD71,30,FALSE)</f>
        <v>9/Б (одличан)</v>
      </c>
    </row>
    <row r="12" spans="1:17" ht="12.75">
      <c r="A12" s="69">
        <v>3</v>
      </c>
      <c r="B12" s="105" t="s">
        <v>161</v>
      </c>
      <c r="C12" s="71"/>
      <c r="D12" s="70"/>
      <c r="E12" s="72" t="str">
        <f>VLOOKUP(B12,'коначна табела'!A9:B71,2,FALSE)</f>
        <v>Боројевић Марија        </v>
      </c>
      <c r="F12" s="70">
        <f>VLOOKUP(B12,'коначна табела'!A9:N71,14,FALSE)</f>
        <v>11.25</v>
      </c>
      <c r="G12" s="110" t="s">
        <v>193</v>
      </c>
      <c r="H12" s="70">
        <f>VLOOKUP(B12,'коначна табела'!A9:K71,11,FALSE)</f>
        <v>43.2</v>
      </c>
      <c r="I12" s="74" t="s">
        <v>194</v>
      </c>
      <c r="J12" s="75">
        <f>VLOOKUP(B12,'коначна табела'!A9:Q71,17,FALSE)</f>
        <v>0</v>
      </c>
      <c r="K12" s="69"/>
      <c r="L12" s="70">
        <f>VLOOKUP(B12,'коначна табела'!A9:F71,6,FALSE)</f>
        <v>6</v>
      </c>
      <c r="M12" s="73"/>
      <c r="N12" s="70">
        <f>VLOOKUP(B12,'коначна табела'!A9:Z71,26,FALSE)</f>
        <v>11.25</v>
      </c>
      <c r="O12" s="62"/>
      <c r="P12" s="70">
        <f>VLOOKUP(B12,'коначна табела'!A9:AC71,29,FALSE)</f>
        <v>71.7</v>
      </c>
      <c r="Q12" s="70" t="str">
        <f>VLOOKUP(B12,'коначна табела'!A9:AD71,30,FALSE)</f>
        <v>8/Ц (врло добар)</v>
      </c>
    </row>
    <row r="13" spans="1:17" ht="12.75">
      <c r="A13" s="69">
        <v>4</v>
      </c>
      <c r="B13" s="105" t="s">
        <v>161</v>
      </c>
      <c r="C13" s="71"/>
      <c r="D13" s="70"/>
      <c r="E13" s="72" t="str">
        <f>VLOOKUP(B13,'коначна табела'!A9:B71,2,FALSE)</f>
        <v>Боројевић Марија        </v>
      </c>
      <c r="F13" s="70">
        <f>VLOOKUP(B13,'коначна табела'!A9:N71,14,FALSE)</f>
        <v>11.25</v>
      </c>
      <c r="G13" s="110" t="s">
        <v>193</v>
      </c>
      <c r="H13" s="70">
        <f>VLOOKUP(B13,'коначна табела'!A9:K71,11,FALSE)</f>
        <v>43.2</v>
      </c>
      <c r="I13" s="74" t="s">
        <v>194</v>
      </c>
      <c r="J13" s="75">
        <f>VLOOKUP(B13,'коначна табела'!A9:Q71,17,FALSE)</f>
        <v>0</v>
      </c>
      <c r="K13" s="69"/>
      <c r="L13" s="70">
        <f>VLOOKUP(B13,'коначна табела'!A9:F71,6,FALSE)</f>
        <v>6</v>
      </c>
      <c r="M13" s="73"/>
      <c r="N13" s="70">
        <f>VLOOKUP(B13,'коначна табела'!A9:Z71,26,FALSE)</f>
        <v>11.25</v>
      </c>
      <c r="O13" s="62"/>
      <c r="P13" s="70">
        <f>VLOOKUP(B13,'коначна табела'!A9:AC71,29,FALSE)</f>
        <v>71.7</v>
      </c>
      <c r="Q13" s="70" t="str">
        <f>VLOOKUP(B13,'коначна табела'!A9:AD71,30,FALSE)</f>
        <v>8/Ц (врло добар)</v>
      </c>
    </row>
    <row r="14" spans="1:17" ht="12.75">
      <c r="A14" s="77">
        <v>5</v>
      </c>
      <c r="B14" s="105" t="s">
        <v>177</v>
      </c>
      <c r="C14" s="70"/>
      <c r="D14" s="70"/>
      <c r="E14" s="72" t="str">
        <f>VLOOKUP(B14,'коначна табела'!A9:B71,2,FALSE)</f>
        <v>Дунђеровић Дарија           </v>
      </c>
      <c r="F14" s="70">
        <f>VLOOKUP(B14,'коначна табела'!A9:N71,14,FALSE)</f>
        <v>11.100000000000001</v>
      </c>
      <c r="G14" s="110" t="s">
        <v>193</v>
      </c>
      <c r="H14" s="70">
        <f>VLOOKUP(B14,'коначна табела'!A9:K71,11,FALSE)</f>
        <v>39.599999999999994</v>
      </c>
      <c r="I14" s="74" t="s">
        <v>194</v>
      </c>
      <c r="J14" s="75">
        <f>VLOOKUP(B14,'коначна табела'!A9:Q71,17,FALSE)</f>
        <v>0</v>
      </c>
      <c r="K14" s="69"/>
      <c r="L14" s="70">
        <f>VLOOKUP(B14,'коначна табела'!A9:F71,6,FALSE)</f>
        <v>10</v>
      </c>
      <c r="M14" s="73"/>
      <c r="N14" s="70">
        <f>VLOOKUP(B14,'коначна табела'!A9:Z71,26,FALSE)</f>
        <v>11.1</v>
      </c>
      <c r="O14" s="62"/>
      <c r="P14" s="70">
        <f>VLOOKUP(B14,'коначна табела'!A9:AC72,29,FALSE)</f>
        <v>71.8</v>
      </c>
      <c r="Q14" s="70" t="str">
        <f>VLOOKUP(B14,'коначна табела'!A9:AD71,30,FALSE)</f>
        <v>8/Ц (врло добар)</v>
      </c>
    </row>
    <row r="15" spans="1:17" ht="12.75">
      <c r="A15" s="69">
        <v>6</v>
      </c>
      <c r="B15" s="105" t="s">
        <v>172</v>
      </c>
      <c r="C15" s="70"/>
      <c r="D15" s="70"/>
      <c r="E15" s="72" t="str">
        <f>VLOOKUP(B15,'коначна табела'!A9:B71,2,FALSE)</f>
        <v>Јотановић Зорица           </v>
      </c>
      <c r="F15" s="70">
        <f>VLOOKUP(B15,'коначна табела'!A9:N71,14,FALSE)</f>
        <v>9</v>
      </c>
      <c r="G15" s="110" t="s">
        <v>193</v>
      </c>
      <c r="H15" s="70">
        <f>VLOOKUP(B15,'коначна табела'!A9:K71,11,FALSE)</f>
        <v>36</v>
      </c>
      <c r="I15" s="74" t="s">
        <v>194</v>
      </c>
      <c r="J15" s="75">
        <f>VLOOKUP(B15,'коначна табела'!A9:Q71,17,FALSE)</f>
        <v>0</v>
      </c>
      <c r="K15" s="69"/>
      <c r="L15" s="70">
        <f>VLOOKUP(B15,'коначна табела'!A9:F71,6,FALSE)</f>
        <v>10</v>
      </c>
      <c r="M15" s="73"/>
      <c r="N15" s="70">
        <f>VLOOKUP(B15,'коначна табела'!A9:Z71,26,FALSE)</f>
        <v>9</v>
      </c>
      <c r="O15" s="62"/>
      <c r="P15" s="70">
        <f>VLOOKUP(B15,'коначна табела'!A9:AC71,29,FALSE)</f>
        <v>64</v>
      </c>
      <c r="Q15" s="70" t="str">
        <f>VLOOKUP(B15,'коначна табела'!A9:AD71,30,FALSE)</f>
        <v>7/Д (добар)</v>
      </c>
    </row>
    <row r="16" spans="1:17" ht="12.75">
      <c r="A16" s="77">
        <v>7</v>
      </c>
      <c r="B16" s="105" t="s">
        <v>154</v>
      </c>
      <c r="C16" s="70"/>
      <c r="D16" s="70"/>
      <c r="E16" s="72" t="str">
        <f>VLOOKUP(B16,'коначна табела'!A9:B71,2,FALSE)</f>
        <v>Косић Милан</v>
      </c>
      <c r="F16" s="70">
        <f>VLOOKUP(B16,'коначна табела'!A9:N71,14,FALSE)</f>
        <v>1</v>
      </c>
      <c r="G16" s="110" t="s">
        <v>193</v>
      </c>
      <c r="H16" s="70">
        <f>VLOOKUP(B16,'коначна табела'!A9:K71,11,FALSE)</f>
        <v>38</v>
      </c>
      <c r="I16" s="74" t="s">
        <v>194</v>
      </c>
      <c r="J16" s="75">
        <f>VLOOKUP(B16,'коначна табела'!A9:Q71,17,FALSE)</f>
        <v>0</v>
      </c>
      <c r="K16" s="69"/>
      <c r="L16" s="70">
        <f>VLOOKUP(B16,'коначна табела'!A9:F71,6,FALSE)</f>
        <v>6</v>
      </c>
      <c r="M16" s="73"/>
      <c r="N16" s="70">
        <f>VLOOKUP(B16,'коначна табела'!A9:Z71,26,FALSE)</f>
        <v>8.4</v>
      </c>
      <c r="O16" s="62"/>
      <c r="P16" s="70">
        <f>VLOOKUP(B16,'коначна табела'!A9:AC71,29,FALSE)</f>
        <v>53.4</v>
      </c>
      <c r="Q16" s="70" t="str">
        <f>VLOOKUP(B16,'коначна табела'!A9:AD71,30,FALSE)</f>
        <v>6/Е (довољан)</v>
      </c>
    </row>
    <row r="17" spans="1:17" ht="12.75">
      <c r="A17" s="69">
        <v>8</v>
      </c>
      <c r="B17" s="105" t="s">
        <v>160</v>
      </c>
      <c r="C17" s="70"/>
      <c r="D17" s="66"/>
      <c r="E17" s="72" t="str">
        <f>VLOOKUP(B17,'коначна табела'!A9:B71,2,FALSE)</f>
        <v>Стојнић Далибор                </v>
      </c>
      <c r="F17" s="70">
        <f>VLOOKUP(B17,'коначна табела'!A9:N71,14,FALSE)</f>
        <v>9.3</v>
      </c>
      <c r="G17" s="110" t="s">
        <v>193</v>
      </c>
      <c r="H17" s="70">
        <f>VLOOKUP(B17,'коначна табела'!A9:K71,11,FALSE)</f>
        <v>45.2</v>
      </c>
      <c r="I17" s="74" t="s">
        <v>194</v>
      </c>
      <c r="J17" s="75">
        <f>VLOOKUP(B17,'коначна табела'!A9:Q71,17,FALSE)</f>
        <v>0</v>
      </c>
      <c r="K17" s="69"/>
      <c r="L17" s="70">
        <f>VLOOKUP(B17,'коначна табела'!A9:F71,6,FALSE)</f>
        <v>3</v>
      </c>
      <c r="M17" s="73"/>
      <c r="N17" s="70">
        <f>VLOOKUP(B17,'коначна табела'!A9:Z71,26,FALSE)</f>
        <v>9.3</v>
      </c>
      <c r="O17" s="62"/>
      <c r="P17" s="70">
        <f>VLOOKUP(B17,'коначна табела'!A9:AC71,29,FALSE)</f>
        <v>66.8</v>
      </c>
      <c r="Q17" s="70" t="str">
        <f>VLOOKUP(B17,'коначна табела'!A9:AD71,30,FALSE)</f>
        <v>7/Д (добар)</v>
      </c>
    </row>
    <row r="18" spans="1:17" ht="12.75">
      <c r="A18" s="69">
        <v>9</v>
      </c>
      <c r="B18" s="105" t="s">
        <v>132</v>
      </c>
      <c r="C18" s="70"/>
      <c r="D18" s="70"/>
      <c r="E18" s="72" t="str">
        <f>VLOOKUP(B18,'коначна табела'!A9:B71,2,FALSE)</f>
        <v>Божуновић Весна          </v>
      </c>
      <c r="F18" s="70">
        <f>VLOOKUP(B18,'коначна табела'!A9:N71,14,FALSE)</f>
        <v>13.2</v>
      </c>
      <c r="G18" s="110" t="s">
        <v>193</v>
      </c>
      <c r="H18" s="70">
        <f>VLOOKUP(B18,'коначна табела'!A9:K71,11,FALSE)</f>
        <v>42.2</v>
      </c>
      <c r="I18" s="74" t="s">
        <v>194</v>
      </c>
      <c r="J18" s="75">
        <f>VLOOKUP(B18,'коначна табела'!A9:Q71,17,FALSE)</f>
        <v>0</v>
      </c>
      <c r="K18" s="69"/>
      <c r="L18" s="70">
        <f>VLOOKUP(B18,'коначна табела'!A9:F71,6,FALSE)</f>
        <v>8</v>
      </c>
      <c r="M18" s="73"/>
      <c r="N18" s="70">
        <f>VLOOKUP(B18,'коначна табела'!A9:Z71,26,FALSE)</f>
        <v>13.2</v>
      </c>
      <c r="O18" s="62"/>
      <c r="P18" s="70">
        <f>VLOOKUP(B18,'коначна табела'!A9:AC71,29,FALSE)</f>
        <v>76.60000000000001</v>
      </c>
      <c r="Q18" s="70" t="str">
        <f>VLOOKUP(B18,'коначна табела'!A9:AD71,30,FALSE)</f>
        <v>8/Ц (врло добар)</v>
      </c>
    </row>
    <row r="19" spans="1:17" ht="12.75">
      <c r="A19" s="77">
        <v>10</v>
      </c>
      <c r="B19" s="105" t="s">
        <v>141</v>
      </c>
      <c r="C19" s="70"/>
      <c r="D19" s="70"/>
      <c r="E19" s="72" t="str">
        <f>VLOOKUP(B19,'коначна табела'!A9:B73,2,FALSE)</f>
        <v>Дујаковић Немања           </v>
      </c>
      <c r="F19" s="70">
        <f>VLOOKUP(B19,'коначна табела'!A9:N73,14,FALSE)</f>
        <v>10.2</v>
      </c>
      <c r="G19" s="110" t="s">
        <v>193</v>
      </c>
      <c r="H19" s="70">
        <f>VLOOKUP(B19,'коначна табела'!A9:K73,11,FALSE)</f>
        <v>42.2</v>
      </c>
      <c r="I19" s="74" t="s">
        <v>194</v>
      </c>
      <c r="J19" s="75">
        <f>VLOOKUP(B19,'коначна табела'!A9:Q73,17,FALSE)</f>
        <v>0</v>
      </c>
      <c r="K19" s="69"/>
      <c r="L19" s="70">
        <f>VLOOKUP(B19,'коначна табела'!A9:F73,6,FALSE)</f>
        <v>0</v>
      </c>
      <c r="M19" s="73"/>
      <c r="N19" s="70">
        <f>VLOOKUP(B19,'коначна табела'!A9:Z73,26,FALSE)</f>
        <v>10.2</v>
      </c>
      <c r="O19" s="108"/>
      <c r="P19" s="70">
        <f>VLOOKUP(B19,'коначна табела'!A9:AC73,29,FALSE)</f>
        <v>62.60000000000001</v>
      </c>
      <c r="Q19" s="70" t="str">
        <f>VLOOKUP(B19,'коначна табела'!A9:AD73,30,FALSE)</f>
        <v>7/Д (добар)</v>
      </c>
    </row>
    <row r="20" spans="1:17" ht="12.75">
      <c r="A20" s="69">
        <v>11</v>
      </c>
      <c r="B20" s="105" t="s">
        <v>179</v>
      </c>
      <c r="C20" s="70"/>
      <c r="D20" s="70"/>
      <c r="E20" s="72" t="str">
        <f>VLOOKUP(B20,'коначна табела'!A9:B73,2,FALSE)</f>
        <v>Ђукић Дејан                        </v>
      </c>
      <c r="F20" s="70">
        <f>VLOOKUP(B20,'коначна табела'!A9:N73,14,FALSE)</f>
        <v>10.8</v>
      </c>
      <c r="G20" s="110" t="s">
        <v>193</v>
      </c>
      <c r="H20" s="70">
        <f>VLOOKUP(B20,'коначна табела'!A9:K73,11,FALSE)</f>
        <v>42</v>
      </c>
      <c r="I20" s="74" t="s">
        <v>194</v>
      </c>
      <c r="J20" s="75">
        <f>VLOOKUP(B20,'коначна табела'!A9:Q73,17,FALSE)</f>
        <v>0</v>
      </c>
      <c r="K20" s="69"/>
      <c r="L20" s="70">
        <f>VLOOKUP(B20,'коначна табела'!A9:F73,6,FALSE)</f>
        <v>3</v>
      </c>
      <c r="M20" s="73"/>
      <c r="N20" s="70">
        <f>VLOOKUP(B20,'коначна табела'!A9:Z73,26,FALSE)</f>
        <v>10.8</v>
      </c>
      <c r="O20" s="108"/>
      <c r="P20" s="70">
        <f>VLOOKUP(B20,'коначна табела'!A9:AC73,29,FALSE)</f>
        <v>66.6</v>
      </c>
      <c r="Q20" s="70" t="str">
        <f>VLOOKUP(B20,'коначна табела'!A9:AD73,30,FALSE)</f>
        <v>7/Д (добар)</v>
      </c>
    </row>
    <row r="21" spans="1:17" ht="12.75">
      <c r="A21" s="77">
        <v>12</v>
      </c>
      <c r="B21" s="105" t="s">
        <v>158</v>
      </c>
      <c r="C21" s="70"/>
      <c r="D21" s="70"/>
      <c r="E21" s="72" t="str">
        <f>VLOOKUP(B21,'коначна табела'!A9:B71,2,FALSE)</f>
        <v>Малијевић Неда                  </v>
      </c>
      <c r="F21" s="70">
        <f>VLOOKUP(B21,'коначна табела'!A9:N71,14,FALSE)</f>
        <v>4.5</v>
      </c>
      <c r="G21" s="110" t="s">
        <v>193</v>
      </c>
      <c r="H21" s="70">
        <f>VLOOKUP(B21,'коначна табела'!A9:K71,11,FALSE)</f>
        <v>35.599999999999994</v>
      </c>
      <c r="I21" s="74" t="s">
        <v>194</v>
      </c>
      <c r="J21" s="75">
        <f>VLOOKUP(B21,'коначна табела'!A9:Q71,17,FALSE)</f>
        <v>0</v>
      </c>
      <c r="K21" s="69"/>
      <c r="L21" s="70">
        <f>VLOOKUP(B21,'коначна табела'!A9:F71,6,FALSE)</f>
        <v>6</v>
      </c>
      <c r="M21" s="73"/>
      <c r="N21" s="70">
        <f>VLOOKUP(B21,'коначна табела'!A9:Z71,26,FALSE)</f>
        <v>8.1</v>
      </c>
      <c r="O21" s="108"/>
      <c r="P21" s="70">
        <f>VLOOKUP(B21,'коначна табела'!A9:AC71,29,FALSE)</f>
        <v>54.199999999999996</v>
      </c>
      <c r="Q21" s="70" t="str">
        <f>VLOOKUP(B21,'коначна табела'!A9:AD71,30,FALSE)</f>
        <v>6/Е (довољан)</v>
      </c>
    </row>
    <row r="22" spans="1:17" ht="12.75">
      <c r="A22" s="69">
        <v>13</v>
      </c>
      <c r="B22" s="105" t="s">
        <v>185</v>
      </c>
      <c r="C22" s="70"/>
      <c r="D22" s="70"/>
      <c r="E22" s="72" t="str">
        <f>VLOOKUP(B22,'коначна табела'!A9:B71,2,FALSE)</f>
        <v>Прешић Нина                      </v>
      </c>
      <c r="F22" s="70">
        <f>VLOOKUP(B22,'коначна табела'!A9:N71,14,FALSE)</f>
        <v>3.9</v>
      </c>
      <c r="G22" s="110" t="s">
        <v>193</v>
      </c>
      <c r="H22" s="70">
        <f>VLOOKUP(B22,'коначна табела'!A9:K71,11,FALSE)</f>
        <v>37.599999999999994</v>
      </c>
      <c r="I22" s="74" t="s">
        <v>194</v>
      </c>
      <c r="J22" s="75">
        <f>VLOOKUP(B22,'коначна табела'!A9:Q71,17,FALSE)</f>
        <v>0</v>
      </c>
      <c r="K22" s="69"/>
      <c r="L22" s="70">
        <f>VLOOKUP(B22,'коначна табела'!A9:F71,6,FALSE)</f>
        <v>4</v>
      </c>
      <c r="M22" s="73"/>
      <c r="N22" s="70">
        <f>VLOOKUP(B22,'коначна табела'!A9:Z71,26,FALSE)</f>
        <v>8.1</v>
      </c>
      <c r="O22" s="108"/>
      <c r="P22" s="70">
        <f>VLOOKUP(B22,'коначна табела'!A9:AC71,29,FALSE)</f>
        <v>53.599999999999994</v>
      </c>
      <c r="Q22" s="70" t="str">
        <f>VLOOKUP(B22,'коначна табела'!A9:AD71,30,FALSE)</f>
        <v>6/Е (довољан)</v>
      </c>
    </row>
    <row r="23" spans="1:17" ht="12.75">
      <c r="A23" s="77">
        <v>14</v>
      </c>
      <c r="B23" s="106" t="s">
        <v>180</v>
      </c>
      <c r="C23" s="66"/>
      <c r="D23" s="70"/>
      <c r="E23" s="72" t="str">
        <f>VLOOKUP(B23,'коначна табела'!A9:B71,2,FALSE)</f>
        <v>Касаловић Немања         </v>
      </c>
      <c r="F23" s="70">
        <f>VLOOKUP(B23,'коначна табела'!A10:N71,14,FALSE)</f>
        <v>10.2</v>
      </c>
      <c r="G23" s="110" t="s">
        <v>193</v>
      </c>
      <c r="H23" s="70">
        <f>VLOOKUP(B23,'коначна табела'!A9:K71,11,FALSE)</f>
        <v>44.8</v>
      </c>
      <c r="I23" s="74" t="s">
        <v>194</v>
      </c>
      <c r="J23" s="75">
        <f>VLOOKUP(B23,'коначна табела'!A9:Q71,17,FALSE)</f>
        <v>0</v>
      </c>
      <c r="K23" s="69"/>
      <c r="L23" s="70">
        <f>VLOOKUP(B23,'коначна табела'!A9:F71,6,FALSE)</f>
        <v>6</v>
      </c>
      <c r="M23" s="73"/>
      <c r="N23" s="70">
        <f>VLOOKUP(B23,'коначна табела'!A10:Z72,26,FALSE)</f>
        <v>10.2</v>
      </c>
      <c r="O23" s="108"/>
      <c r="P23" s="70">
        <f>VLOOKUP(B23,'коначна табела'!A10:AC72,29,FALSE)</f>
        <v>71.2</v>
      </c>
      <c r="Q23" s="70" t="str">
        <f>VLOOKUP(B23,'коначна табела'!A10:AD72,30,FALSE)</f>
        <v>8/Ц (врло добар)</v>
      </c>
    </row>
    <row r="24" spans="1:17" ht="12.75">
      <c r="A24" s="69">
        <v>15</v>
      </c>
      <c r="B24" s="105" t="s">
        <v>171</v>
      </c>
      <c r="C24" s="70"/>
      <c r="D24" s="66"/>
      <c r="E24" s="72" t="str">
        <f>VLOOKUP(B24,'коначна табела'!A9:B71,2,FALSE)</f>
        <v>Ђумић Бобан                      </v>
      </c>
      <c r="F24" s="70">
        <f>VLOOKUP(B24,'коначна табела'!A11:N72,14,FALSE)</f>
        <v>9.45</v>
      </c>
      <c r="G24" s="110" t="s">
        <v>193</v>
      </c>
      <c r="H24" s="70">
        <f>VLOOKUP(B24,'коначна табела'!A10:K72,11,FALSE)</f>
        <v>49.2</v>
      </c>
      <c r="I24" s="74" t="s">
        <v>194</v>
      </c>
      <c r="J24" s="75">
        <f>VLOOKUP(B24,'коначна табела'!A10:Q72,17,FALSE)</f>
        <v>0</v>
      </c>
      <c r="K24" s="69"/>
      <c r="L24" s="70">
        <f>VLOOKUP(B24,'коначна табела'!A10:F72,6,FALSE)</f>
        <v>4</v>
      </c>
      <c r="M24" s="73"/>
      <c r="N24" s="70">
        <f>VLOOKUP(B24,'коначна табела'!A11:Z72,26,FALSE)</f>
        <v>9.45</v>
      </c>
      <c r="O24" s="108"/>
      <c r="P24" s="70">
        <f>VLOOKUP(B24,'коначна табела'!A11:AC72,29,FALSE)</f>
        <v>72.10000000000001</v>
      </c>
      <c r="Q24" s="70" t="str">
        <f>VLOOKUP(B24,'коначна табела'!A11:AD72,30,FALSE)</f>
        <v>8/Ц (врло добар)</v>
      </c>
    </row>
    <row r="25" spans="1:17" ht="12.75">
      <c r="A25" s="77">
        <v>16</v>
      </c>
      <c r="B25" s="105" t="s">
        <v>142</v>
      </c>
      <c r="C25" s="70"/>
      <c r="D25" s="70"/>
      <c r="E25" s="72" t="str">
        <f>VLOOKUP(B25,'коначна табела'!A9:B71,2,FALSE)</f>
        <v>Штрбац Драгана                </v>
      </c>
      <c r="F25" s="70">
        <f>VLOOKUP(B25,'коначна табела'!A12:N72,14,FALSE)</f>
        <v>12.3</v>
      </c>
      <c r="G25" s="110" t="s">
        <v>193</v>
      </c>
      <c r="H25" s="70">
        <f>VLOOKUP(B25,'коначна табела'!A11:K72,11,FALSE)</f>
        <v>55.2</v>
      </c>
      <c r="I25" s="74" t="s">
        <v>194</v>
      </c>
      <c r="J25" s="75">
        <f>VLOOKUP(B25,'коначна табела'!A11:Q72,17,FALSE)</f>
        <v>6.45</v>
      </c>
      <c r="K25" s="69"/>
      <c r="L25" s="70">
        <f>VLOOKUP(B25,'коначна табела'!A11:F72,6,FALSE)</f>
        <v>10</v>
      </c>
      <c r="M25" s="73"/>
      <c r="N25" s="70">
        <f>VLOOKUP(B25,'коначна табела'!A12:Z73,26,FALSE)</f>
        <v>12.3</v>
      </c>
      <c r="O25" s="108"/>
      <c r="P25" s="70">
        <f>VLOOKUP(B25,'коначна табела'!A12:AC73,29,FALSE)</f>
        <v>96.25</v>
      </c>
      <c r="Q25" s="70" t="str">
        <f>VLOOKUP(B25,'коначна табела'!A12:AD73,30,FALSE)</f>
        <v>10/A (изузетан одличан)</v>
      </c>
    </row>
    <row r="26" spans="1:17" ht="12.75">
      <c r="A26" s="69">
        <v>17</v>
      </c>
      <c r="B26" s="105" t="s">
        <v>139</v>
      </c>
      <c r="C26" s="70"/>
      <c r="D26" s="70"/>
      <c r="E26" s="72" t="str">
        <f>VLOOKUP(B26,'коначна табела'!A9:B71,2,FALSE)</f>
        <v>Ђукарић Кристина            </v>
      </c>
      <c r="F26" s="70">
        <f>VLOOKUP(B26,'коначна табела'!A13:N73,14,FALSE)</f>
        <v>6</v>
      </c>
      <c r="G26" s="110" t="s">
        <v>193</v>
      </c>
      <c r="H26" s="70">
        <f>VLOOKUP(B26,'коначна табела'!A12:K73,11,FALSE)</f>
        <v>43.599999999999994</v>
      </c>
      <c r="I26" s="74" t="s">
        <v>194</v>
      </c>
      <c r="J26" s="75">
        <f>VLOOKUP(B26,'коначна табела'!A12:Q73,17,FALSE)</f>
        <v>0</v>
      </c>
      <c r="K26" s="69"/>
      <c r="L26" s="70">
        <f>VLOOKUP(B26,'коначна табела'!A12:F73,6,FALSE)</f>
        <v>6</v>
      </c>
      <c r="M26" s="73"/>
      <c r="N26" s="70">
        <f>VLOOKUP(B26,'коначна табела'!A13:Z74,26,FALSE)</f>
        <v>12.9</v>
      </c>
      <c r="O26" s="108"/>
      <c r="P26" s="70">
        <f>VLOOKUP(B26,'коначна табела'!A13:AC74,29,FALSE)</f>
        <v>68.5</v>
      </c>
      <c r="Q26" s="70" t="str">
        <f>VLOOKUP(B26,'коначна табела'!A13:AD74,30,FALSE)</f>
        <v>7/Д (добар)</v>
      </c>
    </row>
    <row r="27" spans="1:17" ht="12.75">
      <c r="A27" s="77">
        <v>18</v>
      </c>
      <c r="B27" s="138" t="s">
        <v>208</v>
      </c>
      <c r="C27" s="70"/>
      <c r="D27" s="70"/>
      <c r="E27" s="72" t="s">
        <v>221</v>
      </c>
      <c r="F27" s="70">
        <v>9.9</v>
      </c>
      <c r="G27" s="110" t="s">
        <v>223</v>
      </c>
      <c r="H27" s="70">
        <v>40</v>
      </c>
      <c r="I27" s="74" t="s">
        <v>224</v>
      </c>
      <c r="J27" s="75" t="e">
        <f>VLOOKUP(B27,'коначна табела'!A9:Q71,17,FALSE)</f>
        <v>#N/A</v>
      </c>
      <c r="K27" s="69"/>
      <c r="L27" s="70">
        <v>6</v>
      </c>
      <c r="M27" s="73"/>
      <c r="N27" s="70">
        <v>9.9</v>
      </c>
      <c r="O27" s="108"/>
      <c r="P27" s="70">
        <v>65.8</v>
      </c>
      <c r="Q27" s="70" t="s">
        <v>222</v>
      </c>
    </row>
    <row r="28" spans="1:17" ht="12.75">
      <c r="A28" s="69">
        <v>19</v>
      </c>
      <c r="B28" s="138" t="s">
        <v>209</v>
      </c>
      <c r="C28" s="70"/>
      <c r="D28" s="70"/>
      <c r="E28" s="72" t="s">
        <v>225</v>
      </c>
      <c r="F28" s="70" t="e">
        <f>VLOOKUP(B28,'коначна табела'!A9:N71,14,FALSE)</f>
        <v>#N/A</v>
      </c>
      <c r="G28" s="110" t="s">
        <v>193</v>
      </c>
      <c r="H28" s="70" t="e">
        <f>VLOOKUP(B28,'коначна табела'!A9:K71,11,FALSE)</f>
        <v>#N/A</v>
      </c>
      <c r="I28" s="74" t="s">
        <v>194</v>
      </c>
      <c r="J28" s="75" t="e">
        <f>VLOOKUP(B28,'коначна табела'!A9:Q71,17,FALSE)</f>
        <v>#N/A</v>
      </c>
      <c r="K28" s="69"/>
      <c r="L28" s="70" t="e">
        <f>VLOOKUP(B28,'коначна табела'!A9:F71,6,FALSE)</f>
        <v>#N/A</v>
      </c>
      <c r="M28" s="73"/>
      <c r="N28" s="70" t="e">
        <f>VLOOKUP(B28,'коначна табела'!A9:Z71,26,FALSE)</f>
        <v>#N/A</v>
      </c>
      <c r="O28" s="108"/>
      <c r="P28" s="70"/>
      <c r="Q28" s="70">
        <v>5</v>
      </c>
    </row>
    <row r="29" spans="1:17" ht="12.75">
      <c r="A29" s="77">
        <v>20</v>
      </c>
      <c r="B29" s="138" t="s">
        <v>210</v>
      </c>
      <c r="C29" s="70"/>
      <c r="D29" s="70"/>
      <c r="E29" s="72" t="s">
        <v>220</v>
      </c>
      <c r="F29" s="70" t="e">
        <f>VLOOKUP(B29,'коначна табела'!A9:N71,14,FALSE)</f>
        <v>#N/A</v>
      </c>
      <c r="G29" s="110" t="s">
        <v>193</v>
      </c>
      <c r="H29" s="70" t="e">
        <f>VLOOKUP(B29,'коначна табела'!A9:K71,11,FALSE)</f>
        <v>#N/A</v>
      </c>
      <c r="I29" s="74" t="s">
        <v>194</v>
      </c>
      <c r="J29" s="75" t="e">
        <f>VLOOKUP(B29,'коначна табела'!A9:Q71,17,FALSE)</f>
        <v>#N/A</v>
      </c>
      <c r="K29" s="69"/>
      <c r="L29" s="70" t="e">
        <f>VLOOKUP(B29,'коначна табела'!A9:F71,6,FALSE)</f>
        <v>#N/A</v>
      </c>
      <c r="M29" s="73"/>
      <c r="N29" s="70" t="e">
        <f>VLOOKUP(B29,'коначна табела'!A9:Z71,26,FALSE)</f>
        <v>#N/A</v>
      </c>
      <c r="O29" s="108"/>
      <c r="P29" s="70" t="e">
        <f>VLOOKUP(B29,'коначна табела'!A9:AC71,29,FALSE)</f>
        <v>#N/A</v>
      </c>
      <c r="Q29" s="70">
        <v>5</v>
      </c>
    </row>
    <row r="31" spans="3:16" ht="34.5">
      <c r="C31" s="403" t="s">
        <v>57</v>
      </c>
      <c r="D31" s="403"/>
      <c r="E31" s="403"/>
      <c r="F31" s="78" t="s">
        <v>58</v>
      </c>
      <c r="G31" s="78" t="s">
        <v>59</v>
      </c>
      <c r="H31" s="78" t="s">
        <v>60</v>
      </c>
      <c r="I31" s="78" t="s">
        <v>61</v>
      </c>
      <c r="J31" s="79"/>
      <c r="K31" s="46"/>
      <c r="L31" s="46"/>
      <c r="M31" s="46"/>
      <c r="N31" s="46"/>
      <c r="O31" s="46"/>
      <c r="P31" s="46"/>
    </row>
    <row r="32" spans="3:16" ht="12.75">
      <c r="C32" s="80" t="s">
        <v>62</v>
      </c>
      <c r="D32" s="80"/>
      <c r="E32" s="81" t="s">
        <v>63</v>
      </c>
      <c r="F32" s="82">
        <v>42</v>
      </c>
      <c r="G32" s="82"/>
      <c r="H32" s="82"/>
      <c r="I32" s="83"/>
      <c r="J32" s="46"/>
      <c r="K32" s="46"/>
      <c r="L32" s="46"/>
      <c r="M32" s="46"/>
      <c r="N32" s="46"/>
      <c r="O32" s="45" t="s">
        <v>64</v>
      </c>
      <c r="P32" s="46"/>
    </row>
    <row r="33" spans="3:16" ht="12.75">
      <c r="C33" s="80" t="s">
        <v>62</v>
      </c>
      <c r="D33" s="80"/>
      <c r="E33" s="81" t="s">
        <v>65</v>
      </c>
      <c r="F33" s="84"/>
      <c r="G33" s="85"/>
      <c r="H33" s="84"/>
      <c r="I33" s="84"/>
      <c r="J33" s="46"/>
      <c r="K33" s="46"/>
      <c r="L33" s="46"/>
      <c r="M33" s="46"/>
      <c r="N33" s="46"/>
      <c r="O33" s="46"/>
      <c r="P33" s="46"/>
    </row>
  </sheetData>
  <sheetProtection/>
  <mergeCells count="13">
    <mergeCell ref="F8:G8"/>
    <mergeCell ref="H8:I8"/>
    <mergeCell ref="J8:K8"/>
    <mergeCell ref="M8:O8"/>
    <mergeCell ref="P8:P9"/>
    <mergeCell ref="Q8:Q9"/>
    <mergeCell ref="C31:E31"/>
    <mergeCell ref="E5:J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17" sqref="A17:IV17"/>
    </sheetView>
  </sheetViews>
  <sheetFormatPr defaultColWidth="9.140625" defaultRowHeight="12.75"/>
  <cols>
    <col min="4" max="4" width="6.28125" style="0" customWidth="1"/>
    <col min="5" max="5" width="22.00390625" style="0" customWidth="1"/>
    <col min="17" max="17" width="19.2812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196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62" t="s">
        <v>211</v>
      </c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 t="s">
        <v>131</v>
      </c>
      <c r="C10" s="71"/>
      <c r="D10" s="70"/>
      <c r="E10" s="72" t="str">
        <f>VLOOKUP(B10,'коначна табела'!A9:B73,2,FALSE)</f>
        <v>Павић Григорије             </v>
      </c>
      <c r="F10" s="70">
        <f>VLOOKUP(B10,'коначна табела'!A9:N73,14,FALSE)</f>
        <v>12.3</v>
      </c>
      <c r="G10" s="110" t="s">
        <v>193</v>
      </c>
      <c r="H10" s="70">
        <f>VLOOKUP(B10,'коначна табела'!A9:K73,11,FALSE)</f>
        <v>53.400000000000006</v>
      </c>
      <c r="I10" s="74" t="s">
        <v>194</v>
      </c>
      <c r="J10" s="75">
        <f>VLOOKUP(B10,'коначна табела'!A9:Q73,17,FALSE)</f>
        <v>0</v>
      </c>
      <c r="K10" s="69"/>
      <c r="L10" s="70">
        <f>VLOOKUP(B10,'коначна табела'!A9:F73,6,FALSE)</f>
        <v>8</v>
      </c>
      <c r="M10" s="76"/>
      <c r="N10" s="70">
        <f>VLOOKUP(B10,'коначна табела'!A9:Z73,26,FALSE)</f>
        <v>12.3</v>
      </c>
      <c r="O10" s="62"/>
      <c r="P10" s="70">
        <f>VLOOKUP(B10,'коначна табела'!A9:AC71,29,FALSE)</f>
        <v>86</v>
      </c>
      <c r="Q10" s="70" t="str">
        <f>VLOOKUP(B10,'коначна табела'!A9:AD71,30,FALSE)</f>
        <v>9/Б (одличан)</v>
      </c>
    </row>
    <row r="11" spans="1:17" ht="12.75">
      <c r="A11" s="77">
        <v>2</v>
      </c>
      <c r="B11" s="105" t="s">
        <v>138</v>
      </c>
      <c r="C11" s="71"/>
      <c r="D11" s="70"/>
      <c r="E11" s="72" t="str">
        <f>VLOOKUP(B11,'коначна табела'!A9:B71,2,FALSE)</f>
        <v>Мајсторовић Ведран        </v>
      </c>
      <c r="F11" s="70">
        <f>VLOOKUP(B11,'коначна табела'!A9:N71,14,FALSE)</f>
        <v>12</v>
      </c>
      <c r="G11" s="110" t="s">
        <v>193</v>
      </c>
      <c r="H11" s="70">
        <f>VLOOKUP(B11,'коначна табела'!A9:K71,11,FALSE)</f>
        <v>40.4</v>
      </c>
      <c r="I11" s="74" t="s">
        <v>194</v>
      </c>
      <c r="J11" s="75">
        <f>VLOOKUP(B11,'коначна табела'!A9:Q71,17,FALSE)</f>
        <v>0</v>
      </c>
      <c r="K11" s="69"/>
      <c r="L11" s="70">
        <f>VLOOKUP(B11,'коначна табела'!A9:F71,6,FALSE)</f>
        <v>4</v>
      </c>
      <c r="M11" s="73"/>
      <c r="N11" s="70">
        <f>VLOOKUP(B11,'коначна табела'!A9:Z71,26,FALSE)</f>
        <v>12</v>
      </c>
      <c r="O11" s="62"/>
      <c r="P11" s="70">
        <f>VLOOKUP(B11,'коначна табела'!A9:AC71,29,FALSE)</f>
        <v>68.4</v>
      </c>
      <c r="Q11" s="70" t="str">
        <f>VLOOKUP(B11,'коначна табела'!A9:AD71,30,FALSE)</f>
        <v>7/Д (добар)</v>
      </c>
    </row>
    <row r="12" spans="1:17" ht="12.75">
      <c r="A12" s="69">
        <v>3</v>
      </c>
      <c r="B12" s="105" t="s">
        <v>169</v>
      </c>
      <c r="C12" s="71"/>
      <c r="D12" s="70"/>
      <c r="E12" s="72" t="str">
        <f>VLOOKUP(B12,'коначна табела'!A9:B71,2,FALSE)</f>
        <v>Зечевић Саша                    </v>
      </c>
      <c r="F12" s="70">
        <f>VLOOKUP(B12,'коначна табела'!A9:N71,14,FALSE)</f>
        <v>11.25</v>
      </c>
      <c r="G12" s="110" t="s">
        <v>193</v>
      </c>
      <c r="H12" s="70">
        <f>VLOOKUP(B12,'коначна табела'!A9:K71,11,FALSE)</f>
        <v>50.4</v>
      </c>
      <c r="I12" s="74" t="s">
        <v>194</v>
      </c>
      <c r="J12" s="75">
        <f>VLOOKUP(B12,'коначна табела'!A9:Q71,17,FALSE)</f>
        <v>0</v>
      </c>
      <c r="K12" s="69"/>
      <c r="L12" s="70">
        <f>VLOOKUP(B12,'коначна табела'!A9:F71,6,FALSE)</f>
        <v>6</v>
      </c>
      <c r="M12" s="73"/>
      <c r="N12" s="70">
        <f>VLOOKUP(B12,'коначна табела'!A9:Z71,26,FALSE)</f>
        <v>11.25</v>
      </c>
      <c r="O12" s="62"/>
      <c r="P12" s="70">
        <f>VLOOKUP(B12,'коначна табела'!A9:AC71,29,FALSE)</f>
        <v>78.9</v>
      </c>
      <c r="Q12" s="70" t="str">
        <f>VLOOKUP(B12,'коначна табела'!A9:AD71,30,FALSE)</f>
        <v>8/Ц (врло добар)</v>
      </c>
    </row>
    <row r="13" spans="1:17" ht="12.75">
      <c r="A13" s="69">
        <v>4</v>
      </c>
      <c r="B13" s="105" t="s">
        <v>164</v>
      </c>
      <c r="C13" s="71"/>
      <c r="D13" s="70"/>
      <c r="E13" s="72" t="str">
        <f>VLOOKUP(B13,'коначна табела'!A9:B71,2,FALSE)</f>
        <v>Кутић Јасна                     </v>
      </c>
      <c r="F13" s="70">
        <f>VLOOKUP(B13,'коначна табела'!A9:N71,14,FALSE)</f>
        <v>10.95</v>
      </c>
      <c r="G13" s="110" t="s">
        <v>193</v>
      </c>
      <c r="H13" s="70">
        <f>VLOOKUP(B13,'коначна табела'!A9:K71,11,FALSE)</f>
        <v>45.599999999999994</v>
      </c>
      <c r="I13" s="74" t="s">
        <v>194</v>
      </c>
      <c r="J13" s="75">
        <f>VLOOKUP(B13,'коначна табела'!A9:Q71,17,FALSE)</f>
        <v>0</v>
      </c>
      <c r="K13" s="69"/>
      <c r="L13" s="70">
        <f>VLOOKUP(B13,'коначна табела'!A9:F71,6,FALSE)</f>
        <v>6</v>
      </c>
      <c r="M13" s="73"/>
      <c r="N13" s="70">
        <f>VLOOKUP(B13,'коначна табела'!A9:Z71,26,FALSE)</f>
        <v>10.95</v>
      </c>
      <c r="O13" s="62"/>
      <c r="P13" s="70">
        <f>VLOOKUP(B13,'коначна табела'!A9:AC71,29,FALSE)</f>
        <v>73.5</v>
      </c>
      <c r="Q13" s="70" t="str">
        <f>VLOOKUP(B13,'коначна табела'!A9:AD71,30,FALSE)</f>
        <v>8/Ц (врло добар)</v>
      </c>
    </row>
    <row r="14" spans="1:17" ht="12.75">
      <c r="A14" s="77">
        <v>5</v>
      </c>
      <c r="B14" s="105" t="s">
        <v>160</v>
      </c>
      <c r="C14" s="70"/>
      <c r="D14" s="70"/>
      <c r="E14" s="72" t="str">
        <f>VLOOKUP(B14,'коначна табела'!A9:B71,2,FALSE)</f>
        <v>Стојнић Далибор                </v>
      </c>
      <c r="F14" s="70">
        <f>VLOOKUP(B14,'коначна табела'!A9:N71,14,FALSE)</f>
        <v>9.3</v>
      </c>
      <c r="G14" s="110" t="s">
        <v>193</v>
      </c>
      <c r="H14" s="70">
        <f>VLOOKUP(B14,'коначна табела'!A9:K71,11,FALSE)</f>
        <v>45.2</v>
      </c>
      <c r="I14" s="74" t="s">
        <v>194</v>
      </c>
      <c r="J14" s="75">
        <f>VLOOKUP(B14,'коначна табела'!A9:Q71,17,FALSE)</f>
        <v>0</v>
      </c>
      <c r="K14" s="69"/>
      <c r="L14" s="70">
        <f>VLOOKUP(B14,'коначна табела'!A9:F71,6,FALSE)</f>
        <v>3</v>
      </c>
      <c r="M14" s="73"/>
      <c r="N14" s="70">
        <f>VLOOKUP(B14,'коначна табела'!A9:Z71,26,FALSE)</f>
        <v>9.3</v>
      </c>
      <c r="O14" s="62"/>
      <c r="P14" s="70">
        <f>VLOOKUP(B14,'коначна табела'!A9:AC72,29,FALSE)</f>
        <v>66.8</v>
      </c>
      <c r="Q14" s="70" t="str">
        <f>VLOOKUP(B14,'коначна табела'!A9:AD71,30,FALSE)</f>
        <v>7/Д (добар)</v>
      </c>
    </row>
    <row r="15" spans="1:17" ht="12.75">
      <c r="A15" s="69">
        <v>6</v>
      </c>
      <c r="B15" s="105" t="s">
        <v>156</v>
      </c>
      <c r="C15" s="70"/>
      <c r="D15" s="70"/>
      <c r="E15" s="72" t="str">
        <f>VLOOKUP(B15,'коначна табела'!A9:B71,2,FALSE)</f>
        <v>Врховац Јелена           </v>
      </c>
      <c r="F15" s="70">
        <f>VLOOKUP(B15,'коначна табела'!A9:N71,14,FALSE)</f>
        <v>12.38</v>
      </c>
      <c r="G15" s="110" t="s">
        <v>193</v>
      </c>
      <c r="H15" s="70">
        <f>VLOOKUP(B15,'коначна табела'!A9:K71,11,FALSE)</f>
        <v>54</v>
      </c>
      <c r="I15" s="74" t="s">
        <v>194</v>
      </c>
      <c r="J15" s="75">
        <f>VLOOKUP(B15,'коначна табела'!A9:Q71,17,FALSE)</f>
        <v>0</v>
      </c>
      <c r="K15" s="69"/>
      <c r="L15" s="70">
        <f>VLOOKUP(B15,'коначна табела'!A9:F71,6,FALSE)</f>
        <v>10</v>
      </c>
      <c r="M15" s="73"/>
      <c r="N15" s="70">
        <f>VLOOKUP(B15,'коначна табела'!A9:Z71,26,FALSE)</f>
        <v>12.38</v>
      </c>
      <c r="O15" s="62"/>
      <c r="P15" s="70">
        <f>VLOOKUP(B15,'коначна табела'!A9:AC71,29,FALSE)</f>
        <v>88.75999999999999</v>
      </c>
      <c r="Q15" s="70" t="str">
        <f>VLOOKUP(B15,'коначна табела'!A9:AD71,30,FALSE)</f>
        <v>9/Б (одличан)</v>
      </c>
    </row>
    <row r="16" spans="1:17" ht="12.75">
      <c r="A16" s="77">
        <v>7</v>
      </c>
      <c r="B16" s="105" t="s">
        <v>146</v>
      </c>
      <c r="C16" s="70"/>
      <c r="D16" s="70"/>
      <c r="E16" s="72" t="str">
        <f>VLOOKUP(B16,'коначна табела'!A9:B71,2,FALSE)</f>
        <v>Шикман Вања                  </v>
      </c>
      <c r="F16" s="70">
        <f>VLOOKUP(B16,'коначна табела'!A9:N71,14,FALSE)</f>
        <v>11.1</v>
      </c>
      <c r="G16" s="110" t="s">
        <v>193</v>
      </c>
      <c r="H16" s="70">
        <f>VLOOKUP(B16,'коначна табела'!A9:K71,11,FALSE)</f>
        <v>58.8</v>
      </c>
      <c r="I16" s="74" t="s">
        <v>194</v>
      </c>
      <c r="J16" s="75">
        <f>VLOOKUP(B16,'коначна табела'!A9:Q71,17,FALSE)</f>
        <v>0</v>
      </c>
      <c r="K16" s="69"/>
      <c r="L16" s="70">
        <f>VLOOKUP(B16,'коначна табела'!A9:F71,6,FALSE)</f>
        <v>10</v>
      </c>
      <c r="M16" s="73"/>
      <c r="N16" s="70">
        <f>VLOOKUP(B16,'коначна табела'!A9:Z71,26,FALSE)</f>
        <v>11.1</v>
      </c>
      <c r="O16" s="62"/>
      <c r="P16" s="70">
        <f>VLOOKUP(B16,'коначна табела'!A9:AC71,29,FALSE)</f>
        <v>90.99999999999999</v>
      </c>
      <c r="Q16" s="70" t="str">
        <f>VLOOKUP(B16,'коначна табела'!A9:AD71,30,FALSE)</f>
        <v>10/A (изузетан одличан)</v>
      </c>
    </row>
    <row r="17" spans="1:17" ht="12.75">
      <c r="A17" s="69">
        <v>8</v>
      </c>
      <c r="B17" s="105" t="s">
        <v>152</v>
      </c>
      <c r="C17" s="70"/>
      <c r="D17" s="70"/>
      <c r="E17" s="72" t="str">
        <f>VLOOKUP(B17,'коначна табела'!A10:B72,2,FALSE)</f>
        <v>Гајић Весна                      </v>
      </c>
      <c r="F17" s="70">
        <f>VLOOKUP(B17,'коначна табела'!A10:N72,14,FALSE)</f>
        <v>5.4</v>
      </c>
      <c r="G17" s="110" t="s">
        <v>193</v>
      </c>
      <c r="H17" s="70">
        <f>VLOOKUP(B17,'коначна табела'!A10:K72,11,FALSE)</f>
        <v>49.6</v>
      </c>
      <c r="I17" s="74" t="s">
        <v>194</v>
      </c>
      <c r="J17" s="75"/>
      <c r="K17" s="69"/>
      <c r="L17" s="70">
        <f>VLOOKUP(B17,'коначна табела'!A10:F72,6,FALSE)</f>
        <v>3</v>
      </c>
      <c r="M17" s="73"/>
      <c r="N17" s="70">
        <f>VLOOKUP(B17,'коначна табела'!A10:Z72,26,FALSE)</f>
        <v>11.4</v>
      </c>
      <c r="O17" s="62"/>
      <c r="P17" s="70">
        <f>VLOOKUP(B17,'коначна табела'!A10:AC72,29,FALSE)</f>
        <v>69.4</v>
      </c>
      <c r="Q17" s="70" t="str">
        <f>VLOOKUP(B17,'коначна табела'!A10:AD72,30,FALSE)</f>
        <v>7/Д (добар)</v>
      </c>
    </row>
    <row r="18" spans="1:17" ht="12.75">
      <c r="A18" s="69">
        <v>9</v>
      </c>
      <c r="B18" s="105" t="s">
        <v>136</v>
      </c>
      <c r="C18" s="70"/>
      <c r="D18" s="66"/>
      <c r="E18" s="72" t="str">
        <f>VLOOKUP(B18,'коначна табела'!A9:B71,2,FALSE)</f>
        <v>Инђић Драгана                 </v>
      </c>
      <c r="F18" s="70">
        <f>VLOOKUP(B18,'коначна табела'!A9:N71,14,FALSE)</f>
        <v>4.5</v>
      </c>
      <c r="G18" s="110" t="s">
        <v>193</v>
      </c>
      <c r="H18" s="70">
        <f>VLOOKUP(B18,'коначна табела'!A9:K71,11,FALSE)</f>
        <v>46.8</v>
      </c>
      <c r="I18" s="74" t="s">
        <v>194</v>
      </c>
      <c r="J18" s="75">
        <f>VLOOKUP(B18,'коначна табела'!A9:Q71,17,FALSE)</f>
        <v>0</v>
      </c>
      <c r="K18" s="69"/>
      <c r="L18" s="70">
        <f>VLOOKUP(B18,'коначна табела'!A9:F71,6,FALSE)</f>
        <v>8</v>
      </c>
      <c r="M18" s="73"/>
      <c r="N18" s="70">
        <f>VLOOKUP(B18,'коначна табела'!A9:Z71,26,FALSE)</f>
        <v>12.3</v>
      </c>
      <c r="O18" s="62"/>
      <c r="P18" s="70">
        <f>VLOOKUP(B18,'коначна табела'!A9:AC71,29,FALSE)</f>
        <v>71.6</v>
      </c>
      <c r="Q18" s="70" t="str">
        <f>VLOOKUP(B18,'коначна табела'!A9:AD71,30,FALSE)</f>
        <v>8/Ц (врло добар)</v>
      </c>
    </row>
    <row r="19" spans="1:17" ht="12.75">
      <c r="A19" s="77">
        <v>10</v>
      </c>
      <c r="B19" s="105" t="s">
        <v>154</v>
      </c>
      <c r="C19" s="70"/>
      <c r="D19" s="70"/>
      <c r="E19" s="72" t="str">
        <f>VLOOKUP(B19,'коначна табела'!A9:B71,2,FALSE)</f>
        <v>Косић Милан</v>
      </c>
      <c r="F19" s="70">
        <f>VLOOKUP(B19,'коначна табела'!A9:N71,14,FALSE)</f>
        <v>1</v>
      </c>
      <c r="G19" s="110" t="s">
        <v>193</v>
      </c>
      <c r="H19" s="70">
        <f>VLOOKUP(B19,'коначна табела'!A9:K71,11,FALSE)</f>
        <v>38</v>
      </c>
      <c r="I19" s="74" t="s">
        <v>194</v>
      </c>
      <c r="J19" s="75">
        <f>VLOOKUP(B19,'коначна табела'!A9:Q71,17,FALSE)</f>
        <v>0</v>
      </c>
      <c r="K19" s="69"/>
      <c r="L19" s="70">
        <f>VLOOKUP(B19,'коначна табела'!A9:F71,6,FALSE)</f>
        <v>6</v>
      </c>
      <c r="M19" s="73"/>
      <c r="N19" s="70">
        <f>VLOOKUP(B19,'коначна табела'!A9:Z71,26,FALSE)</f>
        <v>8.4</v>
      </c>
      <c r="O19" s="62"/>
      <c r="P19" s="70">
        <f>VLOOKUP(B19,'коначна табела'!A9:AC71,29,FALSE)</f>
        <v>53.4</v>
      </c>
      <c r="Q19" s="70" t="str">
        <f>VLOOKUP(B19,'коначна табела'!A9:AD71,30,FALSE)</f>
        <v>6/Е (довољан)</v>
      </c>
    </row>
    <row r="20" spans="1:17" ht="12.75">
      <c r="A20" s="69">
        <v>11</v>
      </c>
      <c r="B20" s="105" t="s">
        <v>186</v>
      </c>
      <c r="C20" s="70"/>
      <c r="D20" s="70"/>
      <c r="E20" s="72" t="str">
        <f>VLOOKUP(B20,'коначна табела'!A9:B73,2,FALSE)</f>
        <v>Комадина Ана                </v>
      </c>
      <c r="F20" s="70">
        <f>VLOOKUP(B20,'коначна табела'!A9:N73,14,FALSE)</f>
        <v>0</v>
      </c>
      <c r="G20" s="110" t="s">
        <v>193</v>
      </c>
      <c r="H20" s="70">
        <f>VLOOKUP(B20,'коначна табела'!A9:K73,11,FALSE)</f>
        <v>45.599999999999994</v>
      </c>
      <c r="I20" s="74" t="s">
        <v>194</v>
      </c>
      <c r="J20" s="75">
        <f>VLOOKUP(B20,'коначна табела'!A9:Q73,17,FALSE)</f>
        <v>0</v>
      </c>
      <c r="K20" s="69"/>
      <c r="L20" s="70">
        <f>VLOOKUP(B20,'коначна табела'!A9:F73,6,FALSE)</f>
        <v>0</v>
      </c>
      <c r="M20" s="73"/>
      <c r="N20" s="70">
        <f>VLOOKUP(B20,'коначна табела'!A9:Z73,26,FALSE)</f>
        <v>12.9</v>
      </c>
      <c r="O20" s="108"/>
      <c r="P20" s="70">
        <f>VLOOKUP(B20,'коначна табела'!A9:AC73,29,FALSE)</f>
        <v>58.49999999999999</v>
      </c>
      <c r="Q20" s="70" t="str">
        <f>VLOOKUP(B20,'коначна табела'!A9:AD73,30,FALSE)</f>
        <v>6/Е (довољан)</v>
      </c>
    </row>
    <row r="21" spans="1:17" ht="12.75">
      <c r="A21" s="77">
        <v>12</v>
      </c>
      <c r="B21" s="105" t="s">
        <v>144</v>
      </c>
      <c r="C21" s="70"/>
      <c r="D21" s="70"/>
      <c r="E21" s="72" t="str">
        <f>VLOOKUP(B21,'коначна табела'!A9:B73,2,FALSE)</f>
        <v>Радаковић Наташа         </v>
      </c>
      <c r="F21" s="70">
        <f>VLOOKUP(B21,'коначна табела'!A9:N73,14,FALSE)</f>
        <v>11.7</v>
      </c>
      <c r="G21" s="110" t="s">
        <v>193</v>
      </c>
      <c r="H21" s="70">
        <f>VLOOKUP(B21,'коначна табела'!A9:K73,11,FALSE)</f>
        <v>54</v>
      </c>
      <c r="I21" s="74" t="s">
        <v>194</v>
      </c>
      <c r="J21" s="75">
        <f>VLOOKUP(B21,'коначна табела'!A9:Q73,17,FALSE)</f>
        <v>0</v>
      </c>
      <c r="K21" s="69"/>
      <c r="L21" s="70">
        <f>VLOOKUP(B21,'коначна табела'!A9:F73,6,FALSE)</f>
        <v>9</v>
      </c>
      <c r="M21" s="73"/>
      <c r="N21" s="70">
        <f>VLOOKUP(B21,'коначна табела'!A9:Z73,26,FALSE)</f>
        <v>11.7</v>
      </c>
      <c r="O21" s="108"/>
      <c r="P21" s="70">
        <f>VLOOKUP(B21,'коначна табела'!A9:AC73,29,FALSE)</f>
        <v>86.4</v>
      </c>
      <c r="Q21" s="70" t="str">
        <f>VLOOKUP(B21,'коначна табела'!A9:AD73,30,FALSE)</f>
        <v>9/Б (одличан)</v>
      </c>
    </row>
    <row r="22" spans="1:17" ht="12.75">
      <c r="A22" s="69">
        <v>13</v>
      </c>
      <c r="B22" s="105" t="s">
        <v>158</v>
      </c>
      <c r="C22" s="70"/>
      <c r="D22" s="70"/>
      <c r="E22" s="72" t="str">
        <f>VLOOKUP(B22,'коначна табела'!A9:B71,2,FALSE)</f>
        <v>Малијевић Неда                  </v>
      </c>
      <c r="F22" s="70">
        <f>VLOOKUP(B22,'коначна табела'!A9:N71,14,FALSE)</f>
        <v>4.5</v>
      </c>
      <c r="G22" s="110" t="s">
        <v>193</v>
      </c>
      <c r="H22" s="70">
        <f>VLOOKUP(B22,'коначна табела'!A9:K71,11,FALSE)</f>
        <v>35.599999999999994</v>
      </c>
      <c r="I22" s="74" t="s">
        <v>194</v>
      </c>
      <c r="J22" s="75">
        <f>VLOOKUP(B22,'коначна табела'!A9:Q71,17,FALSE)</f>
        <v>0</v>
      </c>
      <c r="K22" s="69"/>
      <c r="L22" s="70">
        <f>VLOOKUP(B22,'коначна табела'!A9:F71,6,FALSE)</f>
        <v>6</v>
      </c>
      <c r="M22" s="73"/>
      <c r="N22" s="70">
        <f>VLOOKUP(B22,'коначна табела'!A9:Z71,26,FALSE)</f>
        <v>8.1</v>
      </c>
      <c r="O22" s="108"/>
      <c r="P22" s="70">
        <f>VLOOKUP(B22,'коначна табела'!A9:AC71,29,FALSE)</f>
        <v>54.199999999999996</v>
      </c>
      <c r="Q22" s="70" t="str">
        <f>VLOOKUP(B22,'коначна табела'!A9:AD71,30,FALSE)</f>
        <v>6/Е (довољан)</v>
      </c>
    </row>
    <row r="23" spans="1:17" ht="12.75">
      <c r="A23" s="77">
        <v>14</v>
      </c>
      <c r="B23" s="138" t="s">
        <v>213</v>
      </c>
      <c r="C23" s="70"/>
      <c r="D23" s="70"/>
      <c r="E23" s="72" t="s">
        <v>234</v>
      </c>
      <c r="F23" s="70">
        <v>0</v>
      </c>
      <c r="G23" s="110" t="s">
        <v>193</v>
      </c>
      <c r="H23" s="70">
        <v>42.8</v>
      </c>
      <c r="I23" s="74" t="s">
        <v>194</v>
      </c>
      <c r="J23" s="75" t="e">
        <f>VLOOKUP(B23,'коначна табела'!A9:Q71,17,FALSE)</f>
        <v>#N/A</v>
      </c>
      <c r="K23" s="69"/>
      <c r="L23" s="70">
        <v>4</v>
      </c>
      <c r="M23" s="73"/>
      <c r="N23" s="70">
        <v>8.4</v>
      </c>
      <c r="O23" s="108"/>
      <c r="P23" s="70">
        <v>55.2</v>
      </c>
      <c r="Q23" s="70" t="s">
        <v>235</v>
      </c>
    </row>
    <row r="24" spans="1:17" ht="12.75">
      <c r="A24" s="69">
        <v>15</v>
      </c>
      <c r="B24" s="140" t="s">
        <v>214</v>
      </c>
      <c r="C24" s="66"/>
      <c r="D24" s="70"/>
      <c r="E24" s="72" t="s">
        <v>233</v>
      </c>
      <c r="F24" s="70" t="e">
        <f>VLOOKUP(B24,'коначна табела'!A10:N71,14,FALSE)</f>
        <v>#N/A</v>
      </c>
      <c r="G24" s="110"/>
      <c r="H24" s="70" t="e">
        <f>VLOOKUP(B24,'коначна табела'!A9:K71,11,FALSE)</f>
        <v>#N/A</v>
      </c>
      <c r="I24" s="74"/>
      <c r="J24" s="75" t="e">
        <f>VLOOKUP(B24,'коначна табела'!A9:Q71,17,FALSE)</f>
        <v>#N/A</v>
      </c>
      <c r="K24" s="69"/>
      <c r="L24" s="70" t="e">
        <f>VLOOKUP(B24,'коначна табела'!A9:F71,6,FALSE)</f>
        <v>#N/A</v>
      </c>
      <c r="M24" s="73"/>
      <c r="N24" s="70" t="e">
        <f>VLOOKUP(B24,'коначна табела'!A10:Z72,26,FALSE)</f>
        <v>#N/A</v>
      </c>
      <c r="O24" s="108"/>
      <c r="P24" s="70" t="e">
        <f>VLOOKUP(B24,'коначна табела'!A10:AC72,29,FALSE)</f>
        <v>#N/A</v>
      </c>
      <c r="Q24" s="70">
        <v>6</v>
      </c>
    </row>
    <row r="25" spans="1:17" ht="12.75">
      <c r="A25" s="77">
        <v>16</v>
      </c>
      <c r="B25" s="138" t="s">
        <v>215</v>
      </c>
      <c r="C25" s="70"/>
      <c r="D25" s="66"/>
      <c r="E25" s="72" t="s">
        <v>232</v>
      </c>
      <c r="F25" s="70" t="e">
        <f>VLOOKUP(B25,'коначна табела'!A11:N72,14,FALSE)</f>
        <v>#N/A</v>
      </c>
      <c r="G25" s="110"/>
      <c r="H25" s="70" t="e">
        <f>VLOOKUP(B25,'коначна табела'!A10:K72,11,FALSE)</f>
        <v>#N/A</v>
      </c>
      <c r="I25" s="74"/>
      <c r="J25" s="75" t="e">
        <f>VLOOKUP(B25,'коначна табела'!A10:Q72,17,FALSE)</f>
        <v>#N/A</v>
      </c>
      <c r="K25" s="69"/>
      <c r="L25" s="70" t="e">
        <f>VLOOKUP(B25,'коначна табела'!A10:F72,6,FALSE)</f>
        <v>#N/A</v>
      </c>
      <c r="M25" s="73"/>
      <c r="N25" s="70" t="e">
        <f>VLOOKUP(B25,'коначна табела'!A11:Z72,26,FALSE)</f>
        <v>#N/A</v>
      </c>
      <c r="O25" s="108"/>
      <c r="P25" s="70" t="e">
        <f>VLOOKUP(B25,'коначна табела'!A11:AC72,29,FALSE)</f>
        <v>#N/A</v>
      </c>
      <c r="Q25" s="70">
        <v>7</v>
      </c>
    </row>
    <row r="26" spans="1:17" ht="12.75">
      <c r="A26" s="69">
        <v>17</v>
      </c>
      <c r="B26" s="138" t="s">
        <v>216</v>
      </c>
      <c r="C26" s="70"/>
      <c r="D26" s="70"/>
      <c r="E26" s="72" t="s">
        <v>231</v>
      </c>
      <c r="F26" s="70" t="e">
        <f>VLOOKUP(B26,'коначна табела'!A12:N72,14,FALSE)</f>
        <v>#N/A</v>
      </c>
      <c r="G26" s="110"/>
      <c r="H26" s="70" t="e">
        <f>VLOOKUP(B26,'коначна табела'!A11:K72,11,FALSE)</f>
        <v>#N/A</v>
      </c>
      <c r="I26" s="74"/>
      <c r="J26" s="75" t="e">
        <f>VLOOKUP(B26,'коначна табела'!A11:Q72,17,FALSE)</f>
        <v>#N/A</v>
      </c>
      <c r="K26" s="69"/>
      <c r="L26" s="70" t="e">
        <f>VLOOKUP(B26,'коначна табела'!A11:F72,6,FALSE)</f>
        <v>#N/A</v>
      </c>
      <c r="M26" s="73"/>
      <c r="N26" s="70" t="e">
        <f>VLOOKUP(B26,'коначна табела'!A12:Z73,26,FALSE)</f>
        <v>#N/A</v>
      </c>
      <c r="O26" s="108"/>
      <c r="P26" s="70" t="e">
        <f>VLOOKUP(B26,'коначна табела'!A12:AC73,29,FALSE)</f>
        <v>#N/A</v>
      </c>
      <c r="Q26" s="70">
        <v>5</v>
      </c>
    </row>
    <row r="27" spans="1:17" ht="12.75">
      <c r="A27" s="77">
        <v>18</v>
      </c>
      <c r="B27" s="105" t="s">
        <v>157</v>
      </c>
      <c r="C27" s="70"/>
      <c r="D27" s="70"/>
      <c r="E27" s="72" t="str">
        <f>VLOOKUP(B27,'коначна табела'!A9:B71,2,FALSE)</f>
        <v>Пилиповић Наташа</v>
      </c>
      <c r="F27" s="70">
        <f>VLOOKUP(B27,'коначна табела'!A13:N73,14,FALSE)</f>
        <v>5.5</v>
      </c>
      <c r="G27" s="110" t="s">
        <v>193</v>
      </c>
      <c r="H27" s="70">
        <f>VLOOKUP(B27,'коначна табела'!A12:K73,11,FALSE)</f>
        <v>44</v>
      </c>
      <c r="I27" s="74" t="s">
        <v>194</v>
      </c>
      <c r="J27" s="75">
        <f>VLOOKUP(B27,'коначна табела'!A12:Q73,17,FALSE)</f>
        <v>0</v>
      </c>
      <c r="K27" s="69"/>
      <c r="L27" s="70">
        <f>VLOOKUP(B27,'коначна табела'!A12:F73,6,FALSE)</f>
        <v>4</v>
      </c>
      <c r="M27" s="73"/>
      <c r="N27" s="70">
        <f>VLOOKUP(B27,'коначна табела'!A13:Z74,26,FALSE)</f>
        <v>10.5</v>
      </c>
      <c r="O27" s="108"/>
      <c r="P27" s="70">
        <f>VLOOKUP(B27,'коначна табела'!A13:AC74,29,FALSE)</f>
        <v>64</v>
      </c>
      <c r="Q27" s="70" t="str">
        <f>VLOOKUP(B27,'коначна табела'!A13:AD74,30,FALSE)</f>
        <v>7/Д (добар)</v>
      </c>
    </row>
    <row r="28" spans="1:17" ht="12.75">
      <c r="A28" s="69">
        <v>19</v>
      </c>
      <c r="B28" s="139" t="s">
        <v>170</v>
      </c>
      <c r="C28" s="70"/>
      <c r="D28" s="70"/>
      <c r="E28" s="72" t="s">
        <v>230</v>
      </c>
      <c r="F28" s="70" t="e">
        <f>VLOOKUP(B28,'коначна табела'!A9:N71,14,FALSE)</f>
        <v>#N/A</v>
      </c>
      <c r="G28" s="110"/>
      <c r="H28" s="70" t="e">
        <f>VLOOKUP(B28,'коначна табела'!A9:K71,11,FALSE)</f>
        <v>#N/A</v>
      </c>
      <c r="I28" s="74"/>
      <c r="J28" s="75" t="e">
        <f>VLOOKUP(B28,'коначна табела'!A9:Q71,17,FALSE)</f>
        <v>#N/A</v>
      </c>
      <c r="K28" s="69"/>
      <c r="L28" s="70" t="e">
        <f>VLOOKUP(B28,'коначна табела'!A9:F71,6,FALSE)</f>
        <v>#N/A</v>
      </c>
      <c r="M28" s="73"/>
      <c r="N28" s="70" t="e">
        <f>VLOOKUP(B28,'коначна табела'!A9:Z71,26,FALSE)</f>
        <v>#N/A</v>
      </c>
      <c r="O28" s="108"/>
      <c r="P28" s="70" t="e">
        <f>VLOOKUP(B28,'коначна табела'!A9:AC71,29,FALSE)</f>
        <v>#N/A</v>
      </c>
      <c r="Q28" s="70">
        <v>5</v>
      </c>
    </row>
    <row r="29" spans="1:17" ht="12.75">
      <c r="A29" s="77">
        <v>20</v>
      </c>
      <c r="B29" s="105" t="s">
        <v>212</v>
      </c>
      <c r="C29" s="70"/>
      <c r="D29" s="70"/>
      <c r="E29" s="72" t="s">
        <v>229</v>
      </c>
      <c r="F29" s="70" t="e">
        <f>VLOOKUP(B29,'коначна табела'!A9:N71,14,FALSE)</f>
        <v>#N/A</v>
      </c>
      <c r="G29" s="110"/>
      <c r="H29" s="70" t="e">
        <f>VLOOKUP(B29,'коначна табела'!A9:K71,11,FALSE)</f>
        <v>#N/A</v>
      </c>
      <c r="I29" s="74"/>
      <c r="J29" s="75" t="e">
        <f>VLOOKUP(B29,'коначна табела'!A9:Q71,17,FALSE)</f>
        <v>#N/A</v>
      </c>
      <c r="K29" s="69"/>
      <c r="L29" s="70" t="e">
        <f>VLOOKUP(B29,'коначна табела'!A9:F71,6,FALSE)</f>
        <v>#N/A</v>
      </c>
      <c r="M29" s="73"/>
      <c r="N29" s="70" t="e">
        <f>VLOOKUP(B29,'коначна табела'!A9:Z71,26,FALSE)</f>
        <v>#N/A</v>
      </c>
      <c r="O29" s="108"/>
      <c r="P29" s="70" t="e">
        <f>VLOOKUP(B29,'коначна табела'!A9:AC71,29,FALSE)</f>
        <v>#N/A</v>
      </c>
      <c r="Q29" s="70">
        <v>5</v>
      </c>
    </row>
    <row r="30" spans="1:17" ht="12.75">
      <c r="A30" s="77">
        <v>21</v>
      </c>
      <c r="B30" s="105" t="s">
        <v>217</v>
      </c>
      <c r="C30" s="70"/>
      <c r="D30" s="70"/>
      <c r="E30" s="72" t="s">
        <v>228</v>
      </c>
      <c r="F30" s="70" t="e">
        <f>VLOOKUP(B30,'коначна табела'!A9:N71,14,FALSE)</f>
        <v>#N/A</v>
      </c>
      <c r="G30" s="110"/>
      <c r="H30" s="70" t="e">
        <f>VLOOKUP(B30,'коначна табела'!A9:K71,11,FALSE)</f>
        <v>#N/A</v>
      </c>
      <c r="I30" s="74"/>
      <c r="J30" s="75" t="e">
        <f>VLOOKUP(B30,'коначна табела'!A9:Q71,17,FALSE)</f>
        <v>#N/A</v>
      </c>
      <c r="K30" s="69"/>
      <c r="L30" s="70" t="e">
        <f>VLOOKUP(B30,'коначна табела'!A9:F71,6,FALSE)</f>
        <v>#N/A</v>
      </c>
      <c r="M30" s="73"/>
      <c r="N30" s="70" t="e">
        <f>VLOOKUP(B30,'коначна табела'!A9:Z71,26,FALSE)</f>
        <v>#N/A</v>
      </c>
      <c r="O30" s="108"/>
      <c r="P30" s="70" t="e">
        <f>VLOOKUP(B30,'коначна табела'!A9:AC71,29,FALSE)</f>
        <v>#N/A</v>
      </c>
      <c r="Q30" s="70">
        <v>6</v>
      </c>
    </row>
    <row r="31" spans="1:17" ht="12.75">
      <c r="A31" s="77">
        <v>22</v>
      </c>
      <c r="B31" s="105" t="s">
        <v>209</v>
      </c>
      <c r="C31" s="70"/>
      <c r="D31" s="70"/>
      <c r="E31" s="72" t="s">
        <v>225</v>
      </c>
      <c r="F31" s="70" t="e">
        <f>VLOOKUP(B31,'коначна табела'!A9:N71,14,FALSE)</f>
        <v>#N/A</v>
      </c>
      <c r="G31" s="110"/>
      <c r="H31" s="70" t="e">
        <f>VLOOKUP(B31,'коначна табела'!A9:K71,11,FALSE)</f>
        <v>#N/A</v>
      </c>
      <c r="I31" s="74"/>
      <c r="J31" s="75" t="e">
        <f>VLOOKUP(B31,'коначна табела'!A9:Q71,17,FALSE)</f>
        <v>#N/A</v>
      </c>
      <c r="K31" s="69"/>
      <c r="L31" s="70" t="e">
        <f>VLOOKUP(B31,'коначна табела'!A9:F71,6,FALSE)</f>
        <v>#N/A</v>
      </c>
      <c r="M31" s="73"/>
      <c r="N31" s="70" t="e">
        <f>VLOOKUP(B31,'коначна табела'!A9:Z71,26,FALSE)</f>
        <v>#N/A</v>
      </c>
      <c r="O31" s="108"/>
      <c r="P31" s="70" t="e">
        <f>VLOOKUP(B31,'коначна табела'!A9:AC71,29,FALSE)</f>
        <v>#N/A</v>
      </c>
      <c r="Q31" s="70">
        <v>7</v>
      </c>
    </row>
    <row r="32" spans="1:17" ht="12.75">
      <c r="A32" s="77">
        <v>23</v>
      </c>
      <c r="B32" s="105" t="s">
        <v>218</v>
      </c>
      <c r="C32" s="70"/>
      <c r="D32" s="70"/>
      <c r="E32" s="72" t="s">
        <v>226</v>
      </c>
      <c r="F32" s="70">
        <v>4.2</v>
      </c>
      <c r="G32" s="110" t="s">
        <v>193</v>
      </c>
      <c r="H32" s="70">
        <v>47.6</v>
      </c>
      <c r="I32" s="74" t="s">
        <v>194</v>
      </c>
      <c r="J32" s="75" t="e">
        <f>VLOOKUP(B32,'коначна табела'!A9:Q71,17,FALSE)</f>
        <v>#N/A</v>
      </c>
      <c r="K32" s="69"/>
      <c r="L32" s="70">
        <v>6</v>
      </c>
      <c r="M32" s="73"/>
      <c r="N32" s="70">
        <v>9.3</v>
      </c>
      <c r="O32" s="108"/>
      <c r="P32" s="70">
        <v>67.1</v>
      </c>
      <c r="Q32" s="70">
        <v>7</v>
      </c>
    </row>
    <row r="33" spans="1:17" ht="12.75">
      <c r="A33" s="77">
        <v>24</v>
      </c>
      <c r="B33" s="105" t="s">
        <v>219</v>
      </c>
      <c r="C33" s="70"/>
      <c r="D33" s="70"/>
      <c r="E33" s="72" t="s">
        <v>227</v>
      </c>
      <c r="F33" s="70" t="e">
        <f>VLOOKUP(B33,'коначна табела'!A9:N71,14,FALSE)</f>
        <v>#N/A</v>
      </c>
      <c r="G33" s="110"/>
      <c r="H33" s="70" t="e">
        <f>VLOOKUP(B33,'коначна табела'!A9:K71,11,FALSE)</f>
        <v>#N/A</v>
      </c>
      <c r="I33" s="74"/>
      <c r="J33" s="75" t="e">
        <f>VLOOKUP(B33,'коначна табела'!A9:Q71,17,FALSE)</f>
        <v>#N/A</v>
      </c>
      <c r="K33" s="69"/>
      <c r="L33" s="70" t="e">
        <f>VLOOKUP(B33,'коначна табела'!A9:F71,6,FALSE)</f>
        <v>#N/A</v>
      </c>
      <c r="M33" s="73"/>
      <c r="N33" s="70" t="e">
        <f>VLOOKUP(B33,'коначна табела'!A9:Z71,26,FALSE)</f>
        <v>#N/A</v>
      </c>
      <c r="O33" s="108"/>
      <c r="P33" s="70" t="e">
        <f>VLOOKUP(B33,'коначна табела'!A9:AC71,29,FALSE)</f>
        <v>#N/A</v>
      </c>
      <c r="Q33" s="70">
        <v>8</v>
      </c>
    </row>
    <row r="34" spans="1:17" ht="12.75">
      <c r="A34" s="77"/>
      <c r="B34" s="105"/>
      <c r="C34" s="70"/>
      <c r="D34" s="70"/>
      <c r="E34" s="72"/>
      <c r="F34" s="70"/>
      <c r="G34" s="110"/>
      <c r="H34" s="70"/>
      <c r="I34" s="74"/>
      <c r="J34" s="75"/>
      <c r="K34" s="69"/>
      <c r="L34" s="70"/>
      <c r="M34" s="73"/>
      <c r="N34" s="70"/>
      <c r="O34" s="108"/>
      <c r="P34" s="70"/>
      <c r="Q34" s="70"/>
    </row>
    <row r="35" spans="1:17" ht="12.75">
      <c r="A35" s="141">
        <v>25</v>
      </c>
      <c r="B35" s="105" t="s">
        <v>237</v>
      </c>
      <c r="C35" s="70"/>
      <c r="D35" s="70"/>
      <c r="E35" s="72" t="s">
        <v>238</v>
      </c>
      <c r="F35" s="70" t="e">
        <f>VLOOKUP(B35,'коначна табела'!A11:N72,14,FALSE)</f>
        <v>#N/A</v>
      </c>
      <c r="G35" s="110"/>
      <c r="H35" s="70" t="e">
        <f>VLOOKUP(B35,'коначна табела'!A11:K72,11,FALSE)</f>
        <v>#N/A</v>
      </c>
      <c r="I35" s="74"/>
      <c r="J35" s="75" t="e">
        <f>VLOOKUP(B35,'коначна табела'!A11:Q72,17,FALSE)</f>
        <v>#N/A</v>
      </c>
      <c r="K35" s="69"/>
      <c r="L35" s="70" t="e">
        <f>VLOOKUP(B35,'коначна табела'!A11:F72,6,FALSE)</f>
        <v>#N/A</v>
      </c>
      <c r="M35" s="73"/>
      <c r="N35" s="70" t="e">
        <f>VLOOKUP(B35,'коначна табела'!A11:Z72,26,FALSE)</f>
        <v>#N/A</v>
      </c>
      <c r="O35" s="108"/>
      <c r="P35" s="70" t="e">
        <f>VLOOKUP(B35,'коначна табела'!A11:AC72,29,FALSE)</f>
        <v>#N/A</v>
      </c>
      <c r="Q35" s="70">
        <v>8</v>
      </c>
    </row>
    <row r="36" spans="10:14" ht="12.75">
      <c r="J36" s="46"/>
      <c r="K36" s="46"/>
      <c r="L36" s="46"/>
      <c r="M36" s="46"/>
      <c r="N36" s="46"/>
    </row>
    <row r="38" spans="3:9" ht="34.5">
      <c r="C38" s="403" t="s">
        <v>57</v>
      </c>
      <c r="D38" s="403"/>
      <c r="E38" s="403"/>
      <c r="F38" s="78" t="s">
        <v>58</v>
      </c>
      <c r="G38" s="78" t="s">
        <v>59</v>
      </c>
      <c r="H38" s="78" t="s">
        <v>60</v>
      </c>
      <c r="I38" s="78" t="s">
        <v>61</v>
      </c>
    </row>
    <row r="39" spans="3:9" ht="12.75">
      <c r="C39" s="80" t="s">
        <v>62</v>
      </c>
      <c r="D39" s="80"/>
      <c r="E39" s="81" t="s">
        <v>63</v>
      </c>
      <c r="F39" s="82">
        <v>42</v>
      </c>
      <c r="G39" s="82"/>
      <c r="H39" s="82"/>
      <c r="I39" s="83"/>
    </row>
    <row r="40" spans="3:16" ht="12.75">
      <c r="C40" s="80" t="s">
        <v>62</v>
      </c>
      <c r="D40" s="80"/>
      <c r="E40" s="81" t="s">
        <v>65</v>
      </c>
      <c r="F40" s="84"/>
      <c r="G40" s="85"/>
      <c r="H40" s="84"/>
      <c r="I40" s="84"/>
      <c r="O40" s="45" t="s">
        <v>64</v>
      </c>
      <c r="P40" s="46"/>
    </row>
    <row r="41" spans="15:16" ht="12.75">
      <c r="O41" s="46"/>
      <c r="P41" s="46"/>
    </row>
  </sheetData>
  <sheetProtection/>
  <mergeCells count="13">
    <mergeCell ref="F8:G8"/>
    <mergeCell ref="H8:I8"/>
    <mergeCell ref="J8:K8"/>
    <mergeCell ref="M8:O8"/>
    <mergeCell ref="P8:P9"/>
    <mergeCell ref="Q8:Q9"/>
    <mergeCell ref="C38:E38"/>
    <mergeCell ref="E5:J6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O5" sqref="O5"/>
    </sheetView>
  </sheetViews>
  <sheetFormatPr defaultColWidth="9.140625" defaultRowHeight="12.75"/>
  <cols>
    <col min="5" max="5" width="24.140625" style="0" customWidth="1"/>
    <col min="17" max="17" width="19.2812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196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169">
        <v>40765</v>
      </c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 t="s">
        <v>144</v>
      </c>
      <c r="C10" s="71"/>
      <c r="D10" s="70"/>
      <c r="E10" s="72" t="str">
        <f>VLOOKUP(B10,'коначна табела'!A9:B73,2,FALSE)</f>
        <v>Радаковић Наташа         </v>
      </c>
      <c r="F10" s="70">
        <f>VLOOKUP(B10,'коначна табела'!A9:N73,14,FALSE)</f>
        <v>11.7</v>
      </c>
      <c r="G10" s="110" t="s">
        <v>193</v>
      </c>
      <c r="H10" s="70">
        <f>VLOOKUP(B10,'коначна табела'!A9:K73,11,FALSE)</f>
        <v>54</v>
      </c>
      <c r="I10" s="74" t="s">
        <v>194</v>
      </c>
      <c r="J10" s="75">
        <f>VLOOKUP(B10,'коначна табела'!A9:Q73,17,FALSE)</f>
        <v>0</v>
      </c>
      <c r="K10" s="69"/>
      <c r="L10" s="70">
        <f>VLOOKUP(B10,'коначна табела'!A9:F73,6,FALSE)</f>
        <v>9</v>
      </c>
      <c r="M10" s="76"/>
      <c r="N10" s="70">
        <f>VLOOKUP(B10,'коначна табела'!A9:Z73,26,FALSE)</f>
        <v>11.7</v>
      </c>
      <c r="O10" s="169">
        <v>40765</v>
      </c>
      <c r="P10" s="70">
        <f>VLOOKUP(B10,'коначна табела'!A9:AC71,29,FALSE)</f>
        <v>86.4</v>
      </c>
      <c r="Q10" s="70" t="str">
        <f>VLOOKUP(B10,'коначна табела'!A9:AD71,30,FALSE)</f>
        <v>9/Б (одличан)</v>
      </c>
    </row>
    <row r="11" spans="1:17" ht="12.75">
      <c r="A11" s="77">
        <v>2</v>
      </c>
      <c r="B11" s="105" t="s">
        <v>170</v>
      </c>
      <c r="C11" s="71"/>
      <c r="D11" s="70"/>
      <c r="E11" s="72" t="s">
        <v>240</v>
      </c>
      <c r="F11" s="70">
        <v>5.95</v>
      </c>
      <c r="G11" s="110" t="s">
        <v>193</v>
      </c>
      <c r="H11" s="70">
        <v>38.8</v>
      </c>
      <c r="I11" s="74" t="s">
        <v>194</v>
      </c>
      <c r="J11" s="75" t="e">
        <f>VLOOKUP(B11,'коначна табела'!A9:Q71,17,FALSE)</f>
        <v>#N/A</v>
      </c>
      <c r="K11" s="69"/>
      <c r="L11" s="70">
        <v>6</v>
      </c>
      <c r="M11" s="73"/>
      <c r="N11" s="70">
        <v>8.1</v>
      </c>
      <c r="O11" s="169">
        <v>40765</v>
      </c>
      <c r="P11" s="70">
        <v>58.81</v>
      </c>
      <c r="Q11" s="70" t="s">
        <v>239</v>
      </c>
    </row>
    <row r="12" spans="1:17" ht="12.75">
      <c r="A12" s="69">
        <v>3</v>
      </c>
      <c r="B12" s="105" t="s">
        <v>216</v>
      </c>
      <c r="C12" s="71"/>
      <c r="D12" s="70"/>
      <c r="E12" s="72" t="s">
        <v>231</v>
      </c>
      <c r="F12" s="70">
        <v>3.9</v>
      </c>
      <c r="G12" s="110" t="s">
        <v>193</v>
      </c>
      <c r="H12" s="70">
        <v>43.6</v>
      </c>
      <c r="I12" s="74" t="s">
        <v>194</v>
      </c>
      <c r="J12" s="75" t="e">
        <f>VLOOKUP(B12,'коначна табела'!A9:Q71,17,FALSE)</f>
        <v>#N/A</v>
      </c>
      <c r="K12" s="69"/>
      <c r="L12" s="70">
        <v>5</v>
      </c>
      <c r="M12" s="73"/>
      <c r="N12" s="70">
        <v>8.5</v>
      </c>
      <c r="O12" s="169">
        <v>40765</v>
      </c>
      <c r="P12" s="70">
        <v>61</v>
      </c>
      <c r="Q12" s="70" t="s">
        <v>222</v>
      </c>
    </row>
    <row r="13" spans="1:17" ht="12.75">
      <c r="A13" s="69">
        <v>4</v>
      </c>
      <c r="B13" s="105" t="s">
        <v>157</v>
      </c>
      <c r="C13" s="71"/>
      <c r="D13" s="70"/>
      <c r="E13" s="72" t="str">
        <f>VLOOKUP(B13,'коначна табела'!A9:B71,2,FALSE)</f>
        <v>Пилиповић Наташа</v>
      </c>
      <c r="F13" s="70">
        <f>VLOOKUP(B13,'коначна табела'!A9:N71,14,FALSE)</f>
        <v>5.5</v>
      </c>
      <c r="G13" s="110" t="s">
        <v>193</v>
      </c>
      <c r="H13" s="70">
        <f>VLOOKUP(B13,'коначна табела'!A9:K71,11,FALSE)</f>
        <v>44</v>
      </c>
      <c r="I13" s="74" t="s">
        <v>194</v>
      </c>
      <c r="J13" s="75">
        <f>VLOOKUP(B13,'коначна табела'!A9:Q71,17,FALSE)</f>
        <v>0</v>
      </c>
      <c r="K13" s="69"/>
      <c r="L13" s="70">
        <f>VLOOKUP(B13,'коначна табела'!A9:F71,6,FALSE)</f>
        <v>4</v>
      </c>
      <c r="M13" s="73"/>
      <c r="N13" s="70">
        <f>VLOOKUP(B13,'коначна табела'!A9:Z71,26,FALSE)</f>
        <v>10.5</v>
      </c>
      <c r="O13" s="169">
        <v>40765</v>
      </c>
      <c r="P13" s="70">
        <f>VLOOKUP(B13,'коначна табела'!A9:AC71,29,FALSE)</f>
        <v>64</v>
      </c>
      <c r="Q13" s="70" t="str">
        <f>VLOOKUP(B13,'коначна табела'!A9:AD71,30,FALSE)</f>
        <v>7/Д (добар)</v>
      </c>
    </row>
    <row r="14" spans="1:17" ht="12.75">
      <c r="A14" s="77">
        <v>5</v>
      </c>
      <c r="B14" s="105" t="s">
        <v>212</v>
      </c>
      <c r="C14" s="70"/>
      <c r="D14" s="70"/>
      <c r="E14" s="72" t="s">
        <v>229</v>
      </c>
      <c r="F14" s="70">
        <v>3.45</v>
      </c>
      <c r="G14" s="110" t="s">
        <v>193</v>
      </c>
      <c r="H14" s="70">
        <v>36.8</v>
      </c>
      <c r="I14" s="74" t="s">
        <v>194</v>
      </c>
      <c r="J14" s="75" t="e">
        <f>VLOOKUP(B14,'коначна табела'!A9:Q71,17,FALSE)</f>
        <v>#N/A</v>
      </c>
      <c r="K14" s="69"/>
      <c r="L14" s="70">
        <v>7</v>
      </c>
      <c r="M14" s="73"/>
      <c r="N14" s="70">
        <v>9.9</v>
      </c>
      <c r="O14" s="169">
        <v>40765</v>
      </c>
      <c r="P14" s="70">
        <v>57.15</v>
      </c>
      <c r="Q14" s="70" t="s">
        <v>239</v>
      </c>
    </row>
    <row r="15" spans="1:17" ht="12.75">
      <c r="A15" s="69">
        <v>6</v>
      </c>
      <c r="B15" s="105" t="s">
        <v>210</v>
      </c>
      <c r="C15" s="70"/>
      <c r="D15" s="70"/>
      <c r="E15" s="72" t="s">
        <v>220</v>
      </c>
      <c r="F15" s="70" t="e">
        <f>VLOOKUP(B15,'коначна табела'!A9:N71,14,FALSE)</f>
        <v>#N/A</v>
      </c>
      <c r="G15" s="110" t="s">
        <v>193</v>
      </c>
      <c r="H15" s="70" t="e">
        <f>VLOOKUP(B15,'коначна табела'!A9:K71,11,FALSE)</f>
        <v>#N/A</v>
      </c>
      <c r="I15" s="74" t="s">
        <v>194</v>
      </c>
      <c r="J15" s="75" t="e">
        <f>VLOOKUP(B15,'коначна табела'!A9:Q71,17,FALSE)</f>
        <v>#N/A</v>
      </c>
      <c r="K15" s="69"/>
      <c r="L15" s="70" t="e">
        <f>VLOOKUP(B15,'коначна табела'!A9:F71,6,FALSE)</f>
        <v>#N/A</v>
      </c>
      <c r="M15" s="73"/>
      <c r="N15" s="70" t="e">
        <f>VLOOKUP(B15,'коначна табела'!A9:Z71,26,FALSE)</f>
        <v>#N/A</v>
      </c>
      <c r="O15" s="169">
        <v>40765</v>
      </c>
      <c r="P15" s="70" t="e">
        <f>VLOOKUP(B15,'коначна табела'!A9:AC71,29,FALSE)</f>
        <v>#N/A</v>
      </c>
      <c r="Q15" s="70">
        <v>8</v>
      </c>
    </row>
    <row r="17" spans="3:16" ht="34.5">
      <c r="C17" s="403" t="s">
        <v>57</v>
      </c>
      <c r="D17" s="403"/>
      <c r="E17" s="403"/>
      <c r="F17" s="78" t="s">
        <v>58</v>
      </c>
      <c r="G17" s="78" t="s">
        <v>59</v>
      </c>
      <c r="H17" s="78" t="s">
        <v>60</v>
      </c>
      <c r="I17" s="78" t="s">
        <v>61</v>
      </c>
      <c r="J17" s="79"/>
      <c r="K17" s="46"/>
      <c r="L17" s="46"/>
      <c r="M17" s="46"/>
      <c r="N17" s="46"/>
      <c r="O17" s="46"/>
      <c r="P17" s="46"/>
    </row>
    <row r="18" spans="3:16" ht="12.75">
      <c r="C18" s="80" t="s">
        <v>62</v>
      </c>
      <c r="D18" s="80"/>
      <c r="E18" s="81" t="s">
        <v>63</v>
      </c>
      <c r="F18" s="82">
        <v>42</v>
      </c>
      <c r="G18" s="82"/>
      <c r="H18" s="82"/>
      <c r="I18" s="83"/>
      <c r="J18" s="46"/>
      <c r="K18" s="46"/>
      <c r="L18" s="46"/>
      <c r="M18" s="46"/>
      <c r="N18" s="46"/>
      <c r="O18" s="45" t="s">
        <v>64</v>
      </c>
      <c r="P18" s="46"/>
    </row>
    <row r="19" spans="3:16" ht="12.75">
      <c r="C19" s="80" t="s">
        <v>62</v>
      </c>
      <c r="D19" s="80"/>
      <c r="E19" s="81" t="s">
        <v>65</v>
      </c>
      <c r="F19" s="84"/>
      <c r="G19" s="85"/>
      <c r="H19" s="84"/>
      <c r="I19" s="84"/>
      <c r="J19" s="46"/>
      <c r="K19" s="46"/>
      <c r="L19" s="46"/>
      <c r="M19" s="46"/>
      <c r="N19" s="46"/>
      <c r="O19" s="46"/>
      <c r="P19" s="46"/>
    </row>
  </sheetData>
  <sheetProtection/>
  <mergeCells count="13">
    <mergeCell ref="M8:O8"/>
    <mergeCell ref="P8:P9"/>
    <mergeCell ref="Q8:Q9"/>
    <mergeCell ref="C17:E17"/>
    <mergeCell ref="E5:J6"/>
    <mergeCell ref="A8:A9"/>
    <mergeCell ref="B8:B9"/>
    <mergeCell ref="C8:C9"/>
    <mergeCell ref="D8:D9"/>
    <mergeCell ref="E8:E9"/>
    <mergeCell ref="F8:G8"/>
    <mergeCell ref="H8:I8"/>
    <mergeCell ref="J8:K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O5" sqref="O5"/>
    </sheetView>
  </sheetViews>
  <sheetFormatPr defaultColWidth="9.140625" defaultRowHeight="12.75"/>
  <cols>
    <col min="5" max="5" width="16.57421875" style="0" customWidth="1"/>
    <col min="17" max="17" width="20.14062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196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169">
        <v>41154</v>
      </c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 t="s">
        <v>168</v>
      </c>
      <c r="C10" s="71"/>
      <c r="D10" s="70"/>
      <c r="E10" s="72" t="str">
        <f>VLOOKUP(B10,'коначна табела'!A9:B73,2,FALSE)</f>
        <v>Бојић Александра        </v>
      </c>
      <c r="F10" s="70">
        <f>VLOOKUP(B10,'коначна табела'!A9:N73,14,FALSE)</f>
        <v>13.5</v>
      </c>
      <c r="G10" s="110" t="s">
        <v>193</v>
      </c>
      <c r="H10" s="70">
        <f>VLOOKUP(B10,'коначна табела'!A9:K73,11,FALSE)</f>
        <v>50.400000000000006</v>
      </c>
      <c r="I10" s="74" t="s">
        <v>194</v>
      </c>
      <c r="J10" s="75">
        <f>VLOOKUP(B10,'коначна табела'!A9:Q73,17,FALSE)</f>
        <v>0</v>
      </c>
      <c r="K10" s="69"/>
      <c r="L10" s="70">
        <f>VLOOKUP(B10,'коначна табела'!A9:F73,6,FALSE)</f>
        <v>8</v>
      </c>
      <c r="M10" s="76"/>
      <c r="N10" s="70">
        <f>VLOOKUP(B10,'коначна табела'!A9:Z73,26,FALSE)</f>
        <v>13.5</v>
      </c>
      <c r="O10" s="142">
        <v>41154</v>
      </c>
      <c r="P10" s="70">
        <f>VLOOKUP(B10,'коначна табела'!A9:AC71,29,FALSE)</f>
        <v>85.4</v>
      </c>
      <c r="Q10" s="70" t="str">
        <f>VLOOKUP(B10,'коначна табела'!A9:AD71,30,FALSE)</f>
        <v>9/Б (одличан)</v>
      </c>
    </row>
    <row r="11" spans="1:17" ht="12.75">
      <c r="A11" s="77">
        <v>2</v>
      </c>
      <c r="B11" s="105" t="s">
        <v>178</v>
      </c>
      <c r="C11" s="71"/>
      <c r="D11" s="70"/>
      <c r="E11" s="72" t="str">
        <f>VLOOKUP(B11,'коначна табела'!A9:B71,2,FALSE)</f>
        <v>Ивановић Никола        </v>
      </c>
      <c r="F11" s="70">
        <f>VLOOKUP(B11,'коначна табела'!A9:N71,14,FALSE)</f>
        <v>0</v>
      </c>
      <c r="G11" s="110" t="s">
        <v>193</v>
      </c>
      <c r="H11" s="70">
        <f>VLOOKUP(B11,'коначна табела'!A9:K71,11,FALSE)</f>
        <v>40.4</v>
      </c>
      <c r="I11" s="74" t="s">
        <v>194</v>
      </c>
      <c r="J11" s="75">
        <f>VLOOKUP(B11,'коначна табела'!A9:Q71,17,FALSE)</f>
        <v>5.7</v>
      </c>
      <c r="K11" s="69"/>
      <c r="L11" s="70">
        <f>VLOOKUP(B11,'коначна табела'!A9:F71,6,FALSE)</f>
        <v>0</v>
      </c>
      <c r="M11" s="73"/>
      <c r="N11" s="70">
        <f>VLOOKUP(B11,'коначна табела'!A9:Z71,26,FALSE)</f>
        <v>10.2</v>
      </c>
      <c r="O11" s="142">
        <v>41154</v>
      </c>
      <c r="P11" s="70">
        <f>VLOOKUP(B11,'коначна табела'!A9:AC71,29,FALSE)</f>
        <v>56.3</v>
      </c>
      <c r="Q11" s="70" t="s">
        <v>241</v>
      </c>
    </row>
    <row r="12" spans="1:17" ht="12.75">
      <c r="A12" s="69">
        <v>3</v>
      </c>
      <c r="B12" s="105" t="s">
        <v>166</v>
      </c>
      <c r="C12" s="71"/>
      <c r="D12" s="70"/>
      <c r="E12" s="72" t="str">
        <f>VLOOKUP(B12,'коначна табела'!A9:B71,2,FALSE)</f>
        <v>Шикањић Сања                  </v>
      </c>
      <c r="F12" s="70">
        <f>VLOOKUP(B12,'коначна табела'!A9:N71,14,FALSE)</f>
        <v>11.1</v>
      </c>
      <c r="G12" s="110" t="s">
        <v>193</v>
      </c>
      <c r="H12" s="70">
        <f>VLOOKUP(B12,'коначна табела'!A9:K71,11,FALSE)</f>
        <v>44.8</v>
      </c>
      <c r="I12" s="74" t="s">
        <v>194</v>
      </c>
      <c r="J12" s="75">
        <f>VLOOKUP(B12,'коначна табела'!A9:Q71,17,FALSE)</f>
        <v>0</v>
      </c>
      <c r="K12" s="69"/>
      <c r="L12" s="70">
        <f>VLOOKUP(B12,'коначна табела'!A9:F71,6,FALSE)</f>
        <v>4</v>
      </c>
      <c r="M12" s="73"/>
      <c r="N12" s="70">
        <f>VLOOKUP(B12,'коначна табела'!A9:Z71,26,FALSE)</f>
        <v>11.1</v>
      </c>
      <c r="O12" s="142">
        <v>41154</v>
      </c>
      <c r="P12" s="70">
        <f>VLOOKUP(B12,'коначна табела'!A9:AC71,29,FALSE)</f>
        <v>71</v>
      </c>
      <c r="Q12" s="70" t="str">
        <f>VLOOKUP(B12,'коначна табела'!A9:AD71,30,FALSE)</f>
        <v>8/Ц (врло добар)</v>
      </c>
    </row>
    <row r="13" spans="1:17" ht="12.75">
      <c r="A13" s="69">
        <v>4</v>
      </c>
      <c r="B13" s="105" t="s">
        <v>162</v>
      </c>
      <c r="C13" s="71"/>
      <c r="D13" s="70"/>
      <c r="E13" s="72" t="str">
        <f>VLOOKUP(B13,'коначна табела'!A9:B71,2,FALSE)</f>
        <v>Николић Борис                </v>
      </c>
      <c r="F13" s="70">
        <f>VLOOKUP(B13,'коначна табела'!A9:N71,14,FALSE)</f>
        <v>9.3</v>
      </c>
      <c r="G13" s="110" t="s">
        <v>193</v>
      </c>
      <c r="H13" s="70">
        <f>VLOOKUP(B13,'коначна табела'!A9:K71,11,FALSE)</f>
        <v>40.4</v>
      </c>
      <c r="I13" s="74" t="s">
        <v>194</v>
      </c>
      <c r="J13" s="75">
        <f>VLOOKUP(B13,'коначна табела'!A9:Q71,17,FALSE)</f>
        <v>0</v>
      </c>
      <c r="K13" s="69"/>
      <c r="L13" s="70">
        <f>VLOOKUP(B13,'коначна табела'!A9:F71,6,FALSE)</f>
        <v>6</v>
      </c>
      <c r="M13" s="73"/>
      <c r="N13" s="70">
        <f>VLOOKUP(B13,'коначна табела'!A9:Z71,26,FALSE)</f>
        <v>9.3</v>
      </c>
      <c r="O13" s="142">
        <v>41154</v>
      </c>
      <c r="P13" s="70">
        <f>VLOOKUP(B13,'коначна табела'!A9:AC71,29,FALSE)</f>
        <v>65</v>
      </c>
      <c r="Q13" s="70" t="str">
        <f>VLOOKUP(B13,'коначна табела'!A9:AD71,30,FALSE)</f>
        <v>7/Д (добар)</v>
      </c>
    </row>
    <row r="14" spans="1:17" ht="12.75">
      <c r="A14" s="77">
        <v>5</v>
      </c>
      <c r="B14" s="105" t="s">
        <v>147</v>
      </c>
      <c r="C14" s="70"/>
      <c r="D14" s="70"/>
      <c r="E14" s="72" t="str">
        <f>VLOOKUP(B14,'коначна табела'!A9:B71,2,FALSE)</f>
        <v>Бараћ Јелена                </v>
      </c>
      <c r="F14" s="70">
        <f>VLOOKUP(B14,'коначна табела'!A9:N71,14,FALSE)</f>
        <v>12</v>
      </c>
      <c r="G14" s="110" t="s">
        <v>193</v>
      </c>
      <c r="H14" s="70">
        <f>VLOOKUP(B14,'коначна табела'!A9:K71,11,FALSE)</f>
        <v>57.2</v>
      </c>
      <c r="I14" s="74" t="s">
        <v>194</v>
      </c>
      <c r="J14" s="75">
        <f>VLOOKUP(B14,'коначна табела'!A9:Q71,17,FALSE)</f>
        <v>0</v>
      </c>
      <c r="K14" s="69"/>
      <c r="L14" s="70">
        <f>VLOOKUP(B14,'коначна табела'!A9:F71,6,FALSE)</f>
        <v>10</v>
      </c>
      <c r="M14" s="73"/>
      <c r="N14" s="70">
        <f>VLOOKUP(B14,'коначна табела'!A9:Z71,26,FALSE)</f>
        <v>12</v>
      </c>
      <c r="O14" s="142">
        <v>41154</v>
      </c>
      <c r="P14" s="70">
        <f>VLOOKUP(B14,'коначна табела'!A9:AC72,29,FALSE)</f>
        <v>91.2</v>
      </c>
      <c r="Q14" s="70" t="str">
        <f>VLOOKUP(B14,'коначна табела'!A9:AD71,30,FALSE)</f>
        <v>10/A (изузетан одличан)</v>
      </c>
    </row>
    <row r="16" spans="3:16" ht="34.5">
      <c r="C16" s="403" t="s">
        <v>57</v>
      </c>
      <c r="D16" s="403"/>
      <c r="E16" s="403"/>
      <c r="F16" s="78" t="s">
        <v>58</v>
      </c>
      <c r="G16" s="78" t="s">
        <v>59</v>
      </c>
      <c r="H16" s="78" t="s">
        <v>60</v>
      </c>
      <c r="I16" s="78" t="s">
        <v>61</v>
      </c>
      <c r="J16" s="79"/>
      <c r="K16" s="46"/>
      <c r="L16" s="46"/>
      <c r="M16" s="46"/>
      <c r="N16" s="46"/>
      <c r="O16" s="46"/>
      <c r="P16" s="46"/>
    </row>
    <row r="17" spans="3:16" ht="12.75">
      <c r="C17" s="80" t="s">
        <v>62</v>
      </c>
      <c r="D17" s="80"/>
      <c r="E17" s="81" t="s">
        <v>63</v>
      </c>
      <c r="F17" s="82">
        <v>5</v>
      </c>
      <c r="G17" s="82">
        <v>4</v>
      </c>
      <c r="H17" s="82">
        <v>4</v>
      </c>
      <c r="I17" s="83"/>
      <c r="J17" s="46"/>
      <c r="K17" s="46"/>
      <c r="L17" s="46"/>
      <c r="M17" s="46"/>
      <c r="N17" s="46"/>
      <c r="O17" s="45" t="s">
        <v>64</v>
      </c>
      <c r="P17" s="46"/>
    </row>
    <row r="18" spans="3:16" ht="12.75">
      <c r="C18" s="80" t="s">
        <v>62</v>
      </c>
      <c r="D18" s="80"/>
      <c r="E18" s="81" t="s">
        <v>65</v>
      </c>
      <c r="F18" s="84"/>
      <c r="G18" s="85"/>
      <c r="H18" s="84"/>
      <c r="I18" s="84"/>
      <c r="J18" s="46"/>
      <c r="K18" s="46"/>
      <c r="L18" s="46"/>
      <c r="M18" s="46"/>
      <c r="N18" s="46"/>
      <c r="O18" s="46"/>
      <c r="P18" s="46"/>
    </row>
  </sheetData>
  <sheetProtection/>
  <mergeCells count="13">
    <mergeCell ref="M8:O8"/>
    <mergeCell ref="P8:P9"/>
    <mergeCell ref="Q8:Q9"/>
    <mergeCell ref="C16:E16"/>
    <mergeCell ref="E5:J6"/>
    <mergeCell ref="A8:A9"/>
    <mergeCell ref="B8:B9"/>
    <mergeCell ref="C8:C9"/>
    <mergeCell ref="D8:D9"/>
    <mergeCell ref="E8:E9"/>
    <mergeCell ref="F8:G8"/>
    <mergeCell ref="H8:I8"/>
    <mergeCell ref="J8:K8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O5" sqref="O5"/>
    </sheetView>
  </sheetViews>
  <sheetFormatPr defaultColWidth="9.140625" defaultRowHeight="12.75"/>
  <cols>
    <col min="5" max="5" width="22.140625" style="0" customWidth="1"/>
    <col min="17" max="17" width="19.2812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126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169" t="s">
        <v>195</v>
      </c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 t="s">
        <v>322</v>
      </c>
      <c r="C10" s="70"/>
      <c r="D10" s="70"/>
      <c r="E10" s="72" t="str">
        <f>VLOOKUP(B10,'коначна табела'!A9:AD998,2,FALSE)</f>
        <v>Јанковић Слађана</v>
      </c>
      <c r="F10" s="70">
        <f>VLOOKUP(B10,'коначна табела'!A9:AD998,14,FALSE)</f>
        <v>11.850000000000001</v>
      </c>
      <c r="G10" s="110"/>
      <c r="H10" s="70">
        <f>VLOOKUP(B10,'коначна табела'!A9:AD998,11,FALSE)</f>
        <v>49</v>
      </c>
      <c r="I10" s="74"/>
      <c r="J10" s="75">
        <f>VLOOKUP(B10,'коначна табела'!A9:AD998,17,FALSE)</f>
        <v>0</v>
      </c>
      <c r="K10" s="69"/>
      <c r="L10" s="70">
        <f>VLOOKUP(B10,'коначна табела'!A9:AD998,6,FALSE)</f>
        <v>10</v>
      </c>
      <c r="M10" s="73"/>
      <c r="N10" s="70">
        <f>VLOOKUP(B10,'коначна табела'!A9:AD998,26,FALSE)</f>
        <v>11.85</v>
      </c>
      <c r="O10" s="169" t="s">
        <v>195</v>
      </c>
      <c r="P10" s="70">
        <f>VLOOKUP(B10,'коначна табела'!A9:AD998,29,FALSE)</f>
        <v>82.69999999999999</v>
      </c>
      <c r="Q10" s="70" t="str">
        <f>VLOOKUP(B10,'коначна табела'!A9:AD998,30,FALSE)</f>
        <v>9/Б (одличан)</v>
      </c>
    </row>
    <row r="12" spans="3:16" ht="34.5">
      <c r="C12" s="403" t="s">
        <v>57</v>
      </c>
      <c r="D12" s="403"/>
      <c r="E12" s="403"/>
      <c r="F12" s="78" t="s">
        <v>58</v>
      </c>
      <c r="G12" s="78" t="s">
        <v>59</v>
      </c>
      <c r="H12" s="78" t="s">
        <v>60</v>
      </c>
      <c r="I12" s="78" t="s">
        <v>61</v>
      </c>
      <c r="J12" s="79"/>
      <c r="K12" s="46"/>
      <c r="L12" s="46"/>
      <c r="M12" s="46"/>
      <c r="N12" s="46"/>
      <c r="O12" s="46"/>
      <c r="P12" s="46"/>
    </row>
    <row r="13" spans="3:16" ht="12.75">
      <c r="C13" s="80" t="s">
        <v>62</v>
      </c>
      <c r="D13" s="80"/>
      <c r="E13" s="81" t="s">
        <v>63</v>
      </c>
      <c r="F13" s="82">
        <v>42</v>
      </c>
      <c r="G13" s="82"/>
      <c r="H13" s="82"/>
      <c r="I13" s="83"/>
      <c r="J13" s="46"/>
      <c r="K13" s="46"/>
      <c r="L13" s="46"/>
      <c r="M13" s="46"/>
      <c r="N13" s="46"/>
      <c r="O13" s="45" t="s">
        <v>64</v>
      </c>
      <c r="P13" s="46"/>
    </row>
    <row r="14" spans="3:16" ht="12.75">
      <c r="C14" s="80" t="s">
        <v>62</v>
      </c>
      <c r="D14" s="80"/>
      <c r="E14" s="81" t="s">
        <v>65</v>
      </c>
      <c r="F14" s="84"/>
      <c r="G14" s="85"/>
      <c r="H14" s="84"/>
      <c r="I14" s="84"/>
      <c r="J14" s="46"/>
      <c r="K14" s="46"/>
      <c r="L14" s="46"/>
      <c r="M14" s="46"/>
      <c r="N14" s="46"/>
      <c r="O14" s="46"/>
      <c r="P14" s="46"/>
    </row>
  </sheetData>
  <sheetProtection/>
  <mergeCells count="13">
    <mergeCell ref="M8:O8"/>
    <mergeCell ref="P8:P9"/>
    <mergeCell ref="Q8:Q9"/>
    <mergeCell ref="C12:E12"/>
    <mergeCell ref="E5:J6"/>
    <mergeCell ref="A8:A9"/>
    <mergeCell ref="B8:B9"/>
    <mergeCell ref="C8:C9"/>
    <mergeCell ref="D8:D9"/>
    <mergeCell ref="E8:E9"/>
    <mergeCell ref="F8:G8"/>
    <mergeCell ref="H8:I8"/>
    <mergeCell ref="J8:K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5.140625" style="0" customWidth="1"/>
    <col min="3" max="3" width="7.7109375" style="0" customWidth="1"/>
    <col min="4" max="4" width="8.140625" style="0" customWidth="1"/>
    <col min="5" max="5" width="18.28125" style="0" customWidth="1"/>
    <col min="9" max="9" width="9.140625" style="0" customWidth="1"/>
    <col min="10" max="10" width="7.421875" style="0" customWidth="1"/>
    <col min="11" max="11" width="7.28125" style="0" customWidth="1"/>
    <col min="13" max="13" width="7.57421875" style="0" customWidth="1"/>
    <col min="16" max="16" width="8.140625" style="0" customWidth="1"/>
    <col min="17" max="17" width="15.57421875" style="0" customWidth="1"/>
  </cols>
  <sheetData>
    <row r="1" spans="1:17" ht="12.75">
      <c r="A1" s="43" t="s">
        <v>32</v>
      </c>
      <c r="B1" s="44"/>
      <c r="C1" s="44"/>
      <c r="D1" s="44"/>
      <c r="E1" s="44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>
      <c r="A2" s="47" t="s">
        <v>33</v>
      </c>
      <c r="B2" s="44"/>
      <c r="C2" s="44"/>
      <c r="D2" s="48"/>
      <c r="E2" s="49" t="s">
        <v>34</v>
      </c>
      <c r="F2" s="50"/>
      <c r="G2" s="51"/>
      <c r="H2" s="46"/>
      <c r="I2" s="46"/>
      <c r="J2" s="46"/>
      <c r="K2" s="47" t="s">
        <v>35</v>
      </c>
      <c r="L2" s="52" t="s">
        <v>196</v>
      </c>
      <c r="M2" s="52"/>
      <c r="N2" s="51"/>
      <c r="O2" s="46"/>
      <c r="P2" s="46"/>
      <c r="Q2" s="46"/>
    </row>
    <row r="3" spans="1:17" ht="12.75">
      <c r="A3" s="47" t="s">
        <v>36</v>
      </c>
      <c r="B3" s="44"/>
      <c r="C3" s="44"/>
      <c r="D3" s="44"/>
      <c r="E3" s="53" t="s">
        <v>37</v>
      </c>
      <c r="F3" s="54"/>
      <c r="G3" s="55"/>
      <c r="H3" s="46"/>
      <c r="I3" s="46"/>
      <c r="J3" s="46"/>
      <c r="K3" s="46" t="s">
        <v>38</v>
      </c>
      <c r="L3" s="46"/>
      <c r="M3" s="46"/>
      <c r="N3" s="46"/>
      <c r="O3" s="46"/>
      <c r="P3" s="46"/>
      <c r="Q3" s="46"/>
    </row>
    <row r="4" spans="1:17" ht="12.75">
      <c r="A4" s="47"/>
      <c r="B4" s="44"/>
      <c r="C4" s="44"/>
      <c r="D4" s="44"/>
      <c r="E4" s="56"/>
      <c r="F4" s="57"/>
      <c r="G4" s="58"/>
      <c r="H4" s="46"/>
      <c r="I4" s="46"/>
      <c r="J4" s="46"/>
      <c r="K4" s="47" t="s">
        <v>39</v>
      </c>
      <c r="L4" s="51" t="s">
        <v>40</v>
      </c>
      <c r="M4" s="46"/>
      <c r="N4" s="46"/>
      <c r="O4" s="46"/>
      <c r="P4" s="46"/>
      <c r="Q4" s="46"/>
    </row>
    <row r="5" spans="1:17" ht="12.75">
      <c r="A5" s="46"/>
      <c r="B5" s="44"/>
      <c r="C5" s="44"/>
      <c r="D5" s="44"/>
      <c r="E5" s="404" t="s">
        <v>41</v>
      </c>
      <c r="F5" s="404"/>
      <c r="G5" s="404"/>
      <c r="H5" s="404"/>
      <c r="I5" s="404"/>
      <c r="J5" s="404"/>
      <c r="K5" s="59" t="s">
        <v>42</v>
      </c>
      <c r="L5" s="46"/>
      <c r="M5" s="60"/>
      <c r="N5" s="61"/>
      <c r="O5" s="169">
        <v>41036</v>
      </c>
      <c r="P5" s="46"/>
      <c r="Q5" s="46"/>
    </row>
    <row r="6" spans="1:17" ht="12.75">
      <c r="A6" s="46"/>
      <c r="B6" s="63"/>
      <c r="C6" s="63"/>
      <c r="D6" s="48"/>
      <c r="E6" s="404"/>
      <c r="F6" s="404"/>
      <c r="G6" s="404"/>
      <c r="H6" s="404"/>
      <c r="I6" s="404"/>
      <c r="J6" s="404"/>
      <c r="K6" s="64"/>
      <c r="L6" s="65"/>
      <c r="M6" s="46"/>
      <c r="N6" s="46"/>
      <c r="O6" s="46"/>
      <c r="P6" s="46"/>
      <c r="Q6" s="46"/>
    </row>
    <row r="7" spans="1:17" ht="12.75">
      <c r="A7" s="46"/>
      <c r="B7" s="63"/>
      <c r="C7" s="63"/>
      <c r="D7" s="48"/>
      <c r="E7" s="48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>
      <c r="A8" s="405" t="s">
        <v>43</v>
      </c>
      <c r="B8" s="406" t="s">
        <v>44</v>
      </c>
      <c r="C8" s="402" t="s">
        <v>45</v>
      </c>
      <c r="D8" s="405" t="s">
        <v>46</v>
      </c>
      <c r="E8" s="405" t="s">
        <v>47</v>
      </c>
      <c r="F8" s="400" t="s">
        <v>48</v>
      </c>
      <c r="G8" s="400"/>
      <c r="H8" s="400" t="s">
        <v>49</v>
      </c>
      <c r="I8" s="400"/>
      <c r="J8" s="400" t="s">
        <v>50</v>
      </c>
      <c r="K8" s="400"/>
      <c r="L8" s="66" t="s">
        <v>51</v>
      </c>
      <c r="M8" s="400" t="s">
        <v>52</v>
      </c>
      <c r="N8" s="400"/>
      <c r="O8" s="400"/>
      <c r="P8" s="401" t="s">
        <v>53</v>
      </c>
      <c r="Q8" s="402" t="s">
        <v>23</v>
      </c>
    </row>
    <row r="9" spans="1:17" ht="12.75">
      <c r="A9" s="405"/>
      <c r="B9" s="406"/>
      <c r="C9" s="402"/>
      <c r="D9" s="405"/>
      <c r="E9" s="405"/>
      <c r="F9" s="67" t="s">
        <v>54</v>
      </c>
      <c r="G9" s="66" t="s">
        <v>55</v>
      </c>
      <c r="H9" s="66" t="s">
        <v>54</v>
      </c>
      <c r="I9" s="66" t="s">
        <v>55</v>
      </c>
      <c r="J9" s="66" t="s">
        <v>54</v>
      </c>
      <c r="K9" s="66" t="s">
        <v>55</v>
      </c>
      <c r="L9" s="66" t="s">
        <v>54</v>
      </c>
      <c r="M9" s="68" t="s">
        <v>56</v>
      </c>
      <c r="N9" s="66" t="s">
        <v>54</v>
      </c>
      <c r="O9" s="66" t="s">
        <v>55</v>
      </c>
      <c r="P9" s="401"/>
      <c r="Q9" s="402"/>
    </row>
    <row r="10" spans="1:17" ht="12.75">
      <c r="A10" s="69">
        <v>1</v>
      </c>
      <c r="B10" s="105" t="s">
        <v>139</v>
      </c>
      <c r="C10" s="253"/>
      <c r="D10" s="253"/>
      <c r="E10" s="254" t="str">
        <f>VLOOKUP(B10,'коначна табела'!A9:AD998,2,FALSE)</f>
        <v>Ђукарић Кристина            </v>
      </c>
      <c r="F10" s="253">
        <f>VLOOKUP(B10,'коначна табела'!A9:AD998,14,FALSE)</f>
        <v>6</v>
      </c>
      <c r="G10" s="255"/>
      <c r="H10" s="253">
        <f>VLOOKUP(B10,'коначна табела'!A9:AD998,11,FALSE)</f>
        <v>43.599999999999994</v>
      </c>
      <c r="I10" s="256"/>
      <c r="J10" s="170">
        <f>VLOOKUP(B10,'коначна табела'!A9:AD998,17,FALSE)</f>
        <v>0</v>
      </c>
      <c r="K10" s="257"/>
      <c r="L10" s="253">
        <f>VLOOKUP(B10,'коначна табела'!A9:AD998,6,FALSE)</f>
        <v>6</v>
      </c>
      <c r="M10" s="258"/>
      <c r="N10" s="253">
        <f>VLOOKUP(B10,'коначна табела'!A9:AD998,26,FALSE)</f>
        <v>12.9</v>
      </c>
      <c r="O10" s="259">
        <v>41036</v>
      </c>
      <c r="P10" s="253">
        <f>VLOOKUP(B10,'коначна табела'!A9:AD998,29,FALSE)</f>
        <v>68.5</v>
      </c>
      <c r="Q10" s="253" t="str">
        <f>VLOOKUP(B10,'коначна табела'!A9:AD998,30,FALSE)</f>
        <v>7/Д (добар)</v>
      </c>
    </row>
    <row r="11" spans="1:17" ht="12.75">
      <c r="A11">
        <v>2</v>
      </c>
      <c r="B11" s="252" t="s">
        <v>358</v>
      </c>
      <c r="C11" s="261"/>
      <c r="D11" s="261"/>
      <c r="E11" s="262" t="s">
        <v>296</v>
      </c>
      <c r="F11" s="263">
        <v>10.95</v>
      </c>
      <c r="G11" s="261"/>
      <c r="H11" s="157">
        <v>34.8</v>
      </c>
      <c r="I11" s="261"/>
      <c r="J11" s="263">
        <v>0</v>
      </c>
      <c r="K11" s="261"/>
      <c r="L11" s="158">
        <v>3</v>
      </c>
      <c r="M11" s="261"/>
      <c r="N11" s="158">
        <v>10.95</v>
      </c>
      <c r="O11" s="264">
        <v>41037</v>
      </c>
      <c r="P11" s="263">
        <v>59.7</v>
      </c>
      <c r="Q11" s="158" t="s">
        <v>235</v>
      </c>
    </row>
    <row r="12" spans="3:16" ht="34.5">
      <c r="C12" s="407" t="s">
        <v>57</v>
      </c>
      <c r="D12" s="407"/>
      <c r="E12" s="407"/>
      <c r="F12" s="260" t="s">
        <v>58</v>
      </c>
      <c r="G12" s="260" t="s">
        <v>59</v>
      </c>
      <c r="H12" s="260" t="s">
        <v>60</v>
      </c>
      <c r="I12" s="260" t="s">
        <v>61</v>
      </c>
      <c r="J12" s="79"/>
      <c r="K12" s="46"/>
      <c r="L12" s="46"/>
      <c r="M12" s="46"/>
      <c r="N12" s="46"/>
      <c r="O12" s="46"/>
      <c r="P12" s="46"/>
    </row>
    <row r="13" spans="3:16" ht="12.75">
      <c r="C13" s="80" t="s">
        <v>62</v>
      </c>
      <c r="D13" s="80"/>
      <c r="E13" s="81" t="s">
        <v>63</v>
      </c>
      <c r="F13" s="82"/>
      <c r="G13" s="82"/>
      <c r="H13" s="82"/>
      <c r="I13" s="83"/>
      <c r="J13" s="46"/>
      <c r="K13" s="46"/>
      <c r="L13" s="46"/>
      <c r="M13" s="46"/>
      <c r="N13" s="46"/>
      <c r="O13" s="45" t="s">
        <v>64</v>
      </c>
      <c r="P13" s="46"/>
    </row>
    <row r="14" spans="3:16" ht="12.75">
      <c r="C14" s="80" t="s">
        <v>62</v>
      </c>
      <c r="D14" s="80"/>
      <c r="E14" s="81" t="s">
        <v>65</v>
      </c>
      <c r="F14" s="84"/>
      <c r="G14" s="85"/>
      <c r="H14" s="84"/>
      <c r="I14" s="84"/>
      <c r="J14" s="46"/>
      <c r="K14" s="46"/>
      <c r="L14" s="46"/>
      <c r="M14" s="46"/>
      <c r="N14" s="46"/>
      <c r="O14" s="46"/>
      <c r="P14" s="46"/>
    </row>
  </sheetData>
  <sheetProtection/>
  <mergeCells count="13">
    <mergeCell ref="M8:O8"/>
    <mergeCell ref="P8:P9"/>
    <mergeCell ref="Q8:Q9"/>
    <mergeCell ref="C12:E12"/>
    <mergeCell ref="E5:J6"/>
    <mergeCell ref="A8:A9"/>
    <mergeCell ref="B8:B9"/>
    <mergeCell ref="C8:C9"/>
    <mergeCell ref="D8:D9"/>
    <mergeCell ref="E8:E9"/>
    <mergeCell ref="F8:G8"/>
    <mergeCell ref="H8:I8"/>
    <mergeCell ref="J8:K8"/>
  </mergeCells>
  <printOptions/>
  <pageMargins left="0" right="0" top="0.5" bottom="0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cp:lastPrinted>2015-07-11T14:30:18Z</cp:lastPrinted>
  <dcterms:created xsi:type="dcterms:W3CDTF">2010-05-13T06:32:10Z</dcterms:created>
  <dcterms:modified xsi:type="dcterms:W3CDTF">2015-07-11T14:34:03Z</dcterms:modified>
  <cp:category/>
  <cp:version/>
  <cp:contentType/>
  <cp:contentStatus/>
</cp:coreProperties>
</file>